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2120" windowHeight="4380" tabRatio="908" activeTab="1"/>
  </bookViews>
  <sheets>
    <sheet name="Forside" sheetId="1" r:id="rId1"/>
    <sheet name="INDTÆGT" sheetId="2" r:id="rId2"/>
    <sheet name="ADMINISTRATIONS-UDGIFT" sheetId="3" r:id="rId3"/>
    <sheet name="PROJEKT-UDGIFT" sheetId="4" r:id="rId4"/>
    <sheet name="HENLÆGGELSER" sheetId="5" r:id="rId5"/>
    <sheet name="BALANCE" sheetId="6" r:id="rId6"/>
    <sheet name="STATISTIK" sheetId="7" r:id="rId7"/>
  </sheets>
  <definedNames/>
  <calcPr fullCalcOnLoad="1"/>
</workbook>
</file>

<file path=xl/comments6.xml><?xml version="1.0" encoding="utf-8"?>
<comments xmlns="http://schemas.openxmlformats.org/spreadsheetml/2006/main">
  <authors>
    <author>Kurt Lomborg</author>
  </authors>
  <commentList>
    <comment ref="G1" authorId="0">
      <text>
        <r>
          <rPr>
            <b/>
            <sz val="8"/>
            <rFont val="Tahoma"/>
            <family val="0"/>
          </rPr>
          <t>Kurt Lomborg:</t>
        </r>
        <r>
          <rPr>
            <sz val="8"/>
            <rFont val="Tahoma"/>
            <family val="0"/>
          </rPr>
          <t xml:space="preserve">
Redigér det aktuelle regnskabsår her</t>
        </r>
      </text>
    </comment>
  </commentList>
</comments>
</file>

<file path=xl/sharedStrings.xml><?xml version="1.0" encoding="utf-8"?>
<sst xmlns="http://schemas.openxmlformats.org/spreadsheetml/2006/main" count="374" uniqueCount="267">
  <si>
    <t>FORENINGSREGNSKAB</t>
  </si>
  <si>
    <t>fra</t>
  </si>
  <si>
    <t>til</t>
  </si>
  <si>
    <t>1. Januar</t>
  </si>
  <si>
    <t>31. December</t>
  </si>
  <si>
    <t>BALANCE</t>
  </si>
  <si>
    <t>PROJEKT - UDGIFTER</t>
  </si>
  <si>
    <t>INDTÆGTER</t>
  </si>
  <si>
    <t>Bankkonto: Sparbank Vest: 9260-265-18-42339</t>
  </si>
  <si>
    <t>Kasserer: Gisela Franke - Thomsensgade 22,1. - 7800 Skive</t>
  </si>
  <si>
    <t>Bilag</t>
  </si>
  <si>
    <t>Nr.</t>
  </si>
  <si>
    <t>Dato</t>
  </si>
  <si>
    <t>1.1.1</t>
  </si>
  <si>
    <t>Ordinært</t>
  </si>
  <si>
    <t>1.1 Medlemkontingent</t>
  </si>
  <si>
    <t>Medlem</t>
  </si>
  <si>
    <t>1.1.2</t>
  </si>
  <si>
    <t>1.2 Bidrag/Sponsor</t>
  </si>
  <si>
    <t>1.2.1</t>
  </si>
  <si>
    <t>Organi-</t>
  </si>
  <si>
    <t>sationer</t>
  </si>
  <si>
    <t>1.2.2</t>
  </si>
  <si>
    <t>personer</t>
  </si>
  <si>
    <t>Enkelt-</t>
  </si>
  <si>
    <t>1.3.1</t>
  </si>
  <si>
    <t>Entré</t>
  </si>
  <si>
    <t>1.3.2</t>
  </si>
  <si>
    <t>Donation</t>
  </si>
  <si>
    <t>Box</t>
  </si>
  <si>
    <t>1.3.3</t>
  </si>
  <si>
    <t>Honorar</t>
  </si>
  <si>
    <t>1.7</t>
  </si>
  <si>
    <t xml:space="preserve">1.4 </t>
  </si>
  <si>
    <t>1.5</t>
  </si>
  <si>
    <t>Andet</t>
  </si>
  <si>
    <t>Renter</t>
  </si>
  <si>
    <t>1.6</t>
  </si>
  <si>
    <t>I  ALT:</t>
  </si>
  <si>
    <t>TOTAL INDTÆGT:</t>
  </si>
  <si>
    <t>2.1.1</t>
  </si>
  <si>
    <t>Trykkeri</t>
  </si>
  <si>
    <t>2.1.2</t>
  </si>
  <si>
    <t>2.1 Medlemsblad mv.</t>
  </si>
  <si>
    <t>2.2 Projektrådgivningen</t>
  </si>
  <si>
    <t>2.2.1</t>
  </si>
  <si>
    <t>2.2.2</t>
  </si>
  <si>
    <t>Kursus</t>
  </si>
  <si>
    <t>2.3 Begivenheder</t>
  </si>
  <si>
    <t>2.3.1 Generalforsamling</t>
  </si>
  <si>
    <t>Andre</t>
  </si>
  <si>
    <t>skab</t>
  </si>
  <si>
    <t>Medlem-</t>
  </si>
  <si>
    <t>Forsen-</t>
  </si>
  <si>
    <t>delse</t>
  </si>
  <si>
    <t>2.4 Bank</t>
  </si>
  <si>
    <t>2.3.2</t>
  </si>
  <si>
    <t>2.4.1</t>
  </si>
  <si>
    <t>2.4.2</t>
  </si>
  <si>
    <t>Gebyrer</t>
  </si>
  <si>
    <t>2.4.3</t>
  </si>
  <si>
    <t>FI-kort</t>
  </si>
  <si>
    <t>2.5</t>
  </si>
  <si>
    <t>2.6</t>
  </si>
  <si>
    <t>Revisor</t>
  </si>
  <si>
    <t>3.1 Rejse- og Løn-udgifter</t>
  </si>
  <si>
    <t>3.1.1 Nepalesere</t>
  </si>
  <si>
    <t>3.1.2 Danskere</t>
  </si>
  <si>
    <t>3.1.1.1</t>
  </si>
  <si>
    <t>Rejse</t>
  </si>
  <si>
    <t>3.1.1.2</t>
  </si>
  <si>
    <t>Løn</t>
  </si>
  <si>
    <t>3.1.2.1</t>
  </si>
  <si>
    <t>3.1.2.2</t>
  </si>
  <si>
    <t>3.2 Projektudgifter</t>
  </si>
  <si>
    <t>3.2.1</t>
  </si>
  <si>
    <t>3.2.2</t>
  </si>
  <si>
    <t>3.2.3</t>
  </si>
  <si>
    <t>3.2.4</t>
  </si>
  <si>
    <t>3.2.5</t>
  </si>
  <si>
    <t>Chhumbu</t>
  </si>
  <si>
    <t>School</t>
  </si>
  <si>
    <t>USDP</t>
  </si>
  <si>
    <t>Sagar-Bakan-</t>
  </si>
  <si>
    <t>je School</t>
  </si>
  <si>
    <t>3.3</t>
  </si>
  <si>
    <t>HIPRON</t>
  </si>
  <si>
    <t>3.4</t>
  </si>
  <si>
    <t>PROJEKT-UDGIFT:</t>
  </si>
  <si>
    <t>ADMINISTRATIONS-UDGIFT:</t>
  </si>
  <si>
    <t>1)</t>
  </si>
  <si>
    <t>1.1.1 Ordinært Medlem</t>
  </si>
  <si>
    <t>Ungdoms-</t>
  </si>
  <si>
    <t>1.1.3</t>
  </si>
  <si>
    <t>Støtte-</t>
  </si>
  <si>
    <t>medlem</t>
  </si>
  <si>
    <t>1.1.2 Ungdomsmedlem</t>
  </si>
  <si>
    <t>1.1.3 Støttemedlem</t>
  </si>
  <si>
    <t>1.2 Bidrag/Sponsorering</t>
  </si>
  <si>
    <t>1.1 Medlemskontingent</t>
  </si>
  <si>
    <t>1.2.1 fra Organisationer</t>
  </si>
  <si>
    <t>1.2.2 fra Enkeltpersoner</t>
  </si>
  <si>
    <t>1.3.1 Entré</t>
  </si>
  <si>
    <t>1.3.2 DonationBox</t>
  </si>
  <si>
    <t>1.3.3 Honorar</t>
  </si>
  <si>
    <t>Indtægter:</t>
  </si>
  <si>
    <t>2)</t>
  </si>
  <si>
    <t>2.1 Medlemsblad</t>
  </si>
  <si>
    <t>2.1.1 Trykkeri</t>
  </si>
  <si>
    <t>2.1.2 Forsendelse, porto</t>
  </si>
  <si>
    <t>2.2.1 Medlemskab</t>
  </si>
  <si>
    <t>2.2.2 Kursus</t>
  </si>
  <si>
    <t>2.3 Møder</t>
  </si>
  <si>
    <t>2.3.2 Andre Møder</t>
  </si>
  <si>
    <t>2.4.1 Renter</t>
  </si>
  <si>
    <t>2.4.2 Gebyrer</t>
  </si>
  <si>
    <t>2.4.2 FI-kort</t>
  </si>
  <si>
    <t>Administrations-udgifter:</t>
  </si>
  <si>
    <t>3.1 Rejse- &amp; Løn-udgifter</t>
  </si>
  <si>
    <t>3.1.1.1 Rejseudgifter</t>
  </si>
  <si>
    <t>3.1.1.2 Lønudgifter</t>
  </si>
  <si>
    <t>3.1.2.1 Rejseudgifter</t>
  </si>
  <si>
    <t>3.1.2.2 Lønudgifter</t>
  </si>
  <si>
    <t>3.2 Projekt-udgifter</t>
  </si>
  <si>
    <t>3.2.1 Chhumbu Primary School</t>
  </si>
  <si>
    <t>3.2.2 Upper Solu Development Project</t>
  </si>
  <si>
    <t>3.2.3 Sagar-Bakanje Secondary School</t>
  </si>
  <si>
    <t>3.2.5 Andet</t>
  </si>
  <si>
    <t>3.3 HIPRON</t>
  </si>
  <si>
    <t>3.4 Andet</t>
  </si>
  <si>
    <t>3)</t>
  </si>
  <si>
    <t>Projekt-udgifter:</t>
  </si>
  <si>
    <t>ÅRETS RESULTAT:</t>
  </si>
  <si>
    <t>Balance pr. 31. December</t>
  </si>
  <si>
    <t>Årets resultat (jfr. ovenfor)</t>
  </si>
  <si>
    <t>Indestående Sparbank Vest 31/12</t>
  </si>
  <si>
    <t>Indestående Sparbank Vest 1/1</t>
  </si>
  <si>
    <t>Kontant beholdning 1/1</t>
  </si>
  <si>
    <t>Kontant beholdn. 31/12</t>
  </si>
  <si>
    <t>1.3 Begivenheder</t>
  </si>
  <si>
    <t>2.3.1</t>
  </si>
  <si>
    <t>General-</t>
  </si>
  <si>
    <t>forsamling</t>
  </si>
  <si>
    <t>ADMINISTRATIONS-UDGIFTER</t>
  </si>
  <si>
    <t>2.7</t>
  </si>
  <si>
    <t>3.5</t>
  </si>
  <si>
    <t>STATISTIK</t>
  </si>
  <si>
    <t>4.1 Skyldige beløb</t>
  </si>
  <si>
    <t>4.2 Udestående fordringer</t>
  </si>
  <si>
    <t>Kontingent</t>
  </si>
  <si>
    <t>Sponsorering</t>
  </si>
  <si>
    <t>DonationBox</t>
  </si>
  <si>
    <t>1.5 Renter</t>
  </si>
  <si>
    <t>Medlemsblad</t>
  </si>
  <si>
    <t>Projektrådgivningen</t>
  </si>
  <si>
    <t>Møder</t>
  </si>
  <si>
    <t>Bank</t>
  </si>
  <si>
    <t>2.5 Revisor</t>
  </si>
  <si>
    <t>2.6 Andet</t>
  </si>
  <si>
    <t>Indtægt i alt:</t>
  </si>
  <si>
    <t>Projekt-udgifter i alt:</t>
  </si>
  <si>
    <t>Rejse- &amp; Løn-udg. i alt</t>
  </si>
  <si>
    <t>Nepalesere</t>
  </si>
  <si>
    <t>Danskere</t>
  </si>
  <si>
    <t>S-B School</t>
  </si>
  <si>
    <t>Adm.-udgifter i alt:</t>
  </si>
  <si>
    <t>Ud i alt</t>
  </si>
  <si>
    <t>1.4 Annonceindtægt</t>
  </si>
  <si>
    <t>Annonce</t>
  </si>
  <si>
    <t>År</t>
  </si>
  <si>
    <t>Indsat</t>
  </si>
  <si>
    <t>Hævet</t>
  </si>
  <si>
    <t>Rest</t>
  </si>
  <si>
    <t>Rest henlagt:</t>
  </si>
  <si>
    <t>Pr. dato:</t>
  </si>
  <si>
    <t>er der i alt henlagt på henlæggelsesfond til bundet formål:</t>
  </si>
  <si>
    <t>DKr</t>
  </si>
  <si>
    <t>5. HENLÆGGELSER</t>
  </si>
  <si>
    <t>5.1 Chhumbu School</t>
  </si>
  <si>
    <t>5.2 Sagar-Bakanje School</t>
  </si>
  <si>
    <t>5.3</t>
  </si>
  <si>
    <t>5.4</t>
  </si>
  <si>
    <t>5 Indestående på fond for Henlæggelser</t>
  </si>
  <si>
    <t>Himalayan Project</t>
  </si>
  <si>
    <t>Foreningsregnskab år 200</t>
  </si>
  <si>
    <t>Foreningens indtægter</t>
  </si>
  <si>
    <t>Administrations-udgifter</t>
  </si>
  <si>
    <t>Projekt-udgifter</t>
  </si>
  <si>
    <t>Henlæggelser - Fonds</t>
  </si>
  <si>
    <t>Balance</t>
  </si>
  <si>
    <t>Statistik</t>
  </si>
  <si>
    <t>1.</t>
  </si>
  <si>
    <t>2.</t>
  </si>
  <si>
    <t>3.</t>
  </si>
  <si>
    <t>4.</t>
  </si>
  <si>
    <t>5.</t>
  </si>
  <si>
    <t>2001</t>
  </si>
  <si>
    <t>31.12.01</t>
  </si>
  <si>
    <t>23.01.02</t>
  </si>
  <si>
    <t>01.02.02</t>
  </si>
  <si>
    <t>04.02.02</t>
  </si>
  <si>
    <t>05.02.02</t>
  </si>
  <si>
    <t>06.02.02</t>
  </si>
  <si>
    <t>07.02.02</t>
  </si>
  <si>
    <t>08.02.02</t>
  </si>
  <si>
    <t>11.02.02</t>
  </si>
  <si>
    <t>12.02.02</t>
  </si>
  <si>
    <t>13.02.02</t>
  </si>
  <si>
    <t>15.02.02</t>
  </si>
  <si>
    <t>18.02.02</t>
  </si>
  <si>
    <t>19.02.02</t>
  </si>
  <si>
    <t>20.02.02</t>
  </si>
  <si>
    <t>21.02.02</t>
  </si>
  <si>
    <t>22.02.02</t>
  </si>
  <si>
    <t>25.02.02</t>
  </si>
  <si>
    <t>26.02.02</t>
  </si>
  <si>
    <t>27.02.02</t>
  </si>
  <si>
    <t>01.03.02</t>
  </si>
  <si>
    <t>28.02.02</t>
  </si>
  <si>
    <t>04.03.02</t>
  </si>
  <si>
    <t>05.03.02</t>
  </si>
  <si>
    <t>06.03.02</t>
  </si>
  <si>
    <t>07.03.02</t>
  </si>
  <si>
    <t>08.03.02</t>
  </si>
  <si>
    <t>11.03.02</t>
  </si>
  <si>
    <t>13.03.02</t>
  </si>
  <si>
    <t>12.03.02</t>
  </si>
  <si>
    <t>18.03.03</t>
  </si>
  <si>
    <t>19.03.02</t>
  </si>
  <si>
    <t>20.03.02</t>
  </si>
  <si>
    <t>31.03.02</t>
  </si>
  <si>
    <t>01.04.02</t>
  </si>
  <si>
    <t>03.04.02</t>
  </si>
  <si>
    <t>08.04.02</t>
  </si>
  <si>
    <t>09.04.02</t>
  </si>
  <si>
    <t>10.04.02</t>
  </si>
  <si>
    <t>18.04.02</t>
  </si>
  <si>
    <t>03.05.02</t>
  </si>
  <si>
    <t>17.05.02</t>
  </si>
  <si>
    <t>21.05.02</t>
  </si>
  <si>
    <t>07.06.02</t>
  </si>
  <si>
    <t>21.06.02</t>
  </si>
  <si>
    <t>15.08.02</t>
  </si>
  <si>
    <t>19.08.02</t>
  </si>
  <si>
    <t>28.08.02</t>
  </si>
  <si>
    <t>03.09.02</t>
  </si>
  <si>
    <t>04.09.02</t>
  </si>
  <si>
    <t>05.09.02</t>
  </si>
  <si>
    <t>10.09.02</t>
  </si>
  <si>
    <t>23.09.02</t>
  </si>
  <si>
    <t>25.09.02</t>
  </si>
  <si>
    <t>26.09.02</t>
  </si>
  <si>
    <t>05.11.02</t>
  </si>
  <si>
    <t>02.10.02</t>
  </si>
  <si>
    <t>14.11.02</t>
  </si>
  <si>
    <t>20.11.02</t>
  </si>
  <si>
    <t>Ringmo</t>
  </si>
  <si>
    <t>13.11.02</t>
  </si>
  <si>
    <t>27.08.02</t>
  </si>
  <si>
    <t>2002</t>
  </si>
  <si>
    <t>3.2.4 Ringmo School</t>
  </si>
  <si>
    <t>5 Årets henlæggelser</t>
  </si>
  <si>
    <t>24.09.02</t>
  </si>
  <si>
    <t>09.09.02</t>
  </si>
  <si>
    <t>31. December 2002</t>
  </si>
  <si>
    <t>6.</t>
  </si>
  <si>
    <t>&lt;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</si>
</sst>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mmm/yyyy"/>
  </numFmts>
  <fonts count="2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5.5"/>
      <name val="Arial"/>
      <family val="0"/>
    </font>
    <font>
      <b/>
      <sz val="9.5"/>
      <name val="Arial"/>
      <family val="2"/>
    </font>
    <font>
      <sz val="4.75"/>
      <name val="Arial"/>
      <family val="0"/>
    </font>
    <font>
      <b/>
      <sz val="9"/>
      <name val="Arial"/>
      <family val="2"/>
    </font>
    <font>
      <sz val="14"/>
      <name val="Arial"/>
      <family val="2"/>
    </font>
    <font>
      <b/>
      <sz val="20"/>
      <color indexed="10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b/>
      <u val="single"/>
      <sz val="26"/>
      <color indexed="10"/>
      <name val="Arial"/>
      <family val="2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12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double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3" borderId="0" xfId="0" applyFill="1" applyAlignment="1">
      <alignment/>
    </xf>
    <xf numFmtId="0" fontId="6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2" fillId="3" borderId="0" xfId="0" applyFont="1" applyFill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8" fillId="0" borderId="0" xfId="0" applyNumberFormat="1" applyFont="1" applyAlignment="1">
      <alignment horizontal="center"/>
    </xf>
    <xf numFmtId="49" fontId="2" fillId="2" borderId="0" xfId="0" applyNumberFormat="1" applyFont="1" applyFill="1" applyAlignment="1">
      <alignment/>
    </xf>
    <xf numFmtId="49" fontId="0" fillId="2" borderId="0" xfId="0" applyNumberFormat="1" applyFill="1" applyAlignment="1">
      <alignment/>
    </xf>
    <xf numFmtId="49" fontId="2" fillId="3" borderId="0" xfId="0" applyNumberFormat="1" applyFont="1" applyFill="1" applyAlignment="1">
      <alignment/>
    </xf>
    <xf numFmtId="49" fontId="0" fillId="3" borderId="0" xfId="0" applyNumberFormat="1" applyFill="1" applyAlignment="1">
      <alignment/>
    </xf>
    <xf numFmtId="49" fontId="0" fillId="0" borderId="0" xfId="0" applyNumberFormat="1" applyAlignment="1">
      <alignment/>
    </xf>
    <xf numFmtId="0" fontId="8" fillId="0" borderId="1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4" fontId="0" fillId="0" borderId="7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9" xfId="0" applyNumberFormat="1" applyBorder="1" applyAlignment="1">
      <alignment/>
    </xf>
    <xf numFmtId="0" fontId="8" fillId="0" borderId="7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8" fillId="3" borderId="1" xfId="0" applyNumberFormat="1" applyFont="1" applyFill="1" applyBorder="1" applyAlignment="1">
      <alignment horizontal="center"/>
    </xf>
    <xf numFmtId="0" fontId="8" fillId="3" borderId="2" xfId="0" applyNumberFormat="1" applyFont="1" applyFill="1" applyBorder="1" applyAlignment="1">
      <alignment horizontal="center"/>
    </xf>
    <xf numFmtId="0" fontId="8" fillId="3" borderId="3" xfId="0" applyNumberFormat="1" applyFont="1" applyFill="1" applyBorder="1" applyAlignment="1">
      <alignment horizontal="center"/>
    </xf>
    <xf numFmtId="0" fontId="8" fillId="3" borderId="4" xfId="0" applyNumberFormat="1" applyFont="1" applyFill="1" applyBorder="1" applyAlignment="1">
      <alignment horizontal="center"/>
    </xf>
    <xf numFmtId="0" fontId="8" fillId="3" borderId="5" xfId="0" applyNumberFormat="1" applyFont="1" applyFill="1" applyBorder="1" applyAlignment="1">
      <alignment horizontal="center"/>
    </xf>
    <xf numFmtId="0" fontId="8" fillId="3" borderId="6" xfId="0" applyNumberFormat="1" applyFont="1" applyFill="1" applyBorder="1" applyAlignment="1">
      <alignment horizontal="center"/>
    </xf>
    <xf numFmtId="4" fontId="5" fillId="4" borderId="13" xfId="0" applyNumberFormat="1" applyFont="1" applyFill="1" applyBorder="1" applyAlignment="1">
      <alignment/>
    </xf>
    <xf numFmtId="4" fontId="0" fillId="4" borderId="12" xfId="0" applyNumberFormat="1" applyFill="1" applyBorder="1" applyAlignment="1">
      <alignment/>
    </xf>
    <xf numFmtId="1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1" fontId="5" fillId="0" borderId="13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0" fontId="8" fillId="0" borderId="14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 horizontal="center"/>
    </xf>
    <xf numFmtId="14" fontId="0" fillId="0" borderId="1" xfId="0" applyNumberFormat="1" applyBorder="1" applyAlignment="1">
      <alignment/>
    </xf>
    <xf numFmtId="14" fontId="0" fillId="0" borderId="3" xfId="0" applyNumberFormat="1" applyBorder="1" applyAlignment="1">
      <alignment/>
    </xf>
    <xf numFmtId="14" fontId="0" fillId="0" borderId="25" xfId="0" applyNumberFormat="1" applyBorder="1" applyAlignment="1">
      <alignment/>
    </xf>
    <xf numFmtId="14" fontId="0" fillId="0" borderId="26" xfId="0" applyNumberFormat="1" applyBorder="1" applyAlignment="1">
      <alignment/>
    </xf>
    <xf numFmtId="0" fontId="0" fillId="4" borderId="12" xfId="0" applyFill="1" applyBorder="1" applyAlignment="1">
      <alignment/>
    </xf>
    <xf numFmtId="0" fontId="8" fillId="0" borderId="27" xfId="0" applyNumberFormat="1" applyFont="1" applyBorder="1" applyAlignment="1">
      <alignment horizontal="center"/>
    </xf>
    <xf numFmtId="0" fontId="8" fillId="0" borderId="28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2" fillId="5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4" borderId="29" xfId="0" applyFont="1" applyFill="1" applyBorder="1" applyAlignment="1">
      <alignment/>
    </xf>
    <xf numFmtId="0" fontId="9" fillId="4" borderId="30" xfId="0" applyFont="1" applyFill="1" applyBorder="1" applyAlignment="1">
      <alignment/>
    </xf>
    <xf numFmtId="0" fontId="1" fillId="6" borderId="0" xfId="0" applyFont="1" applyFill="1" applyAlignment="1">
      <alignment/>
    </xf>
    <xf numFmtId="0" fontId="0" fillId="6" borderId="0" xfId="0" applyFill="1" applyAlignment="1">
      <alignment/>
    </xf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17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3" fontId="9" fillId="0" borderId="0" xfId="0" applyNumberFormat="1" applyFont="1" applyAlignment="1">
      <alignment/>
    </xf>
    <xf numFmtId="3" fontId="1" fillId="0" borderId="30" xfId="0" applyNumberFormat="1" applyFont="1" applyBorder="1" applyAlignment="1">
      <alignment/>
    </xf>
    <xf numFmtId="0" fontId="8" fillId="0" borderId="36" xfId="0" applyFont="1" applyFill="1" applyBorder="1" applyAlignment="1">
      <alignment horizontal="center"/>
    </xf>
    <xf numFmtId="3" fontId="9" fillId="0" borderId="17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0" fontId="2" fillId="2" borderId="0" xfId="0" applyNumberFormat="1" applyFont="1" applyFill="1" applyAlignment="1">
      <alignment/>
    </xf>
    <xf numFmtId="3" fontId="9" fillId="7" borderId="34" xfId="0" applyNumberFormat="1" applyFont="1" applyFill="1" applyBorder="1" applyAlignment="1">
      <alignment/>
    </xf>
    <xf numFmtId="3" fontId="9" fillId="7" borderId="0" xfId="0" applyNumberFormat="1" applyFont="1" applyFill="1" applyBorder="1" applyAlignment="1">
      <alignment/>
    </xf>
    <xf numFmtId="3" fontId="9" fillId="7" borderId="0" xfId="0" applyNumberFormat="1" applyFont="1" applyFill="1" applyAlignment="1">
      <alignment/>
    </xf>
    <xf numFmtId="3" fontId="8" fillId="7" borderId="30" xfId="0" applyNumberFormat="1" applyFont="1" applyFill="1" applyBorder="1" applyAlignment="1">
      <alignment/>
    </xf>
    <xf numFmtId="3" fontId="9" fillId="7" borderId="17" xfId="0" applyNumberFormat="1" applyFont="1" applyFill="1" applyBorder="1" applyAlignment="1">
      <alignment/>
    </xf>
    <xf numFmtId="3" fontId="8" fillId="7" borderId="37" xfId="0" applyNumberFormat="1" applyFont="1" applyFill="1" applyBorder="1" applyAlignment="1">
      <alignment/>
    </xf>
    <xf numFmtId="0" fontId="0" fillId="0" borderId="16" xfId="0" applyBorder="1" applyAlignment="1">
      <alignment/>
    </xf>
    <xf numFmtId="14" fontId="0" fillId="0" borderId="1" xfId="0" applyNumberFormat="1" applyBorder="1" applyAlignment="1">
      <alignment horizontal="right"/>
    </xf>
    <xf numFmtId="14" fontId="0" fillId="0" borderId="3" xfId="0" applyNumberFormat="1" applyBorder="1" applyAlignment="1">
      <alignment horizontal="right"/>
    </xf>
    <xf numFmtId="14" fontId="0" fillId="0" borderId="38" xfId="0" applyNumberFormat="1" applyBorder="1" applyAlignment="1">
      <alignment horizontal="right"/>
    </xf>
    <xf numFmtId="14" fontId="0" fillId="0" borderId="25" xfId="0" applyNumberFormat="1" applyBorder="1" applyAlignment="1">
      <alignment horizontal="right"/>
    </xf>
    <xf numFmtId="0" fontId="1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7" xfId="0" applyBorder="1" applyAlignment="1">
      <alignment/>
    </xf>
    <xf numFmtId="0" fontId="9" fillId="4" borderId="37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11" fillId="4" borderId="39" xfId="0" applyFont="1" applyFill="1" applyBorder="1" applyAlignment="1">
      <alignment horizontal="left"/>
    </xf>
    <xf numFmtId="3" fontId="9" fillId="4" borderId="0" xfId="0" applyNumberFormat="1" applyFont="1" applyFill="1" applyAlignment="1">
      <alignment/>
    </xf>
    <xf numFmtId="3" fontId="9" fillId="4" borderId="17" xfId="0" applyNumberFormat="1" applyFont="1" applyFill="1" applyBorder="1" applyAlignment="1">
      <alignment/>
    </xf>
    <xf numFmtId="0" fontId="8" fillId="4" borderId="30" xfId="0" applyFont="1" applyFill="1" applyBorder="1" applyAlignment="1">
      <alignment/>
    </xf>
    <xf numFmtId="0" fontId="8" fillId="4" borderId="37" xfId="0" applyFont="1" applyFill="1" applyBorder="1" applyAlignment="1">
      <alignment/>
    </xf>
    <xf numFmtId="0" fontId="5" fillId="3" borderId="0" xfId="0" applyFont="1" applyFill="1" applyAlignment="1">
      <alignment/>
    </xf>
    <xf numFmtId="0" fontId="8" fillId="0" borderId="40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4" fontId="0" fillId="0" borderId="41" xfId="0" applyNumberFormat="1" applyBorder="1" applyAlignment="1">
      <alignment/>
    </xf>
    <xf numFmtId="3" fontId="9" fillId="7" borderId="35" xfId="0" applyNumberFormat="1" applyFont="1" applyFill="1" applyBorder="1" applyAlignment="1">
      <alignment/>
    </xf>
    <xf numFmtId="0" fontId="11" fillId="4" borderId="42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49" fontId="0" fillId="2" borderId="43" xfId="0" applyNumberFormat="1" applyFill="1" applyBorder="1" applyAlignment="1">
      <alignment/>
    </xf>
    <xf numFmtId="0" fontId="0" fillId="2" borderId="43" xfId="0" applyFill="1" applyBorder="1" applyAlignment="1">
      <alignment/>
    </xf>
    <xf numFmtId="0" fontId="11" fillId="0" borderId="16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43" xfId="0" applyFont="1" applyBorder="1" applyAlignment="1">
      <alignment/>
    </xf>
    <xf numFmtId="0" fontId="0" fillId="0" borderId="43" xfId="0" applyBorder="1" applyAlignment="1">
      <alignment/>
    </xf>
    <xf numFmtId="0" fontId="11" fillId="0" borderId="14" xfId="0" applyFont="1" applyBorder="1" applyAlignment="1">
      <alignment/>
    </xf>
    <xf numFmtId="0" fontId="0" fillId="0" borderId="10" xfId="0" applyBorder="1" applyAlignment="1">
      <alignment/>
    </xf>
    <xf numFmtId="0" fontId="1" fillId="0" borderId="7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11" fillId="0" borderId="23" xfId="0" applyFont="1" applyBorder="1" applyAlignment="1">
      <alignment/>
    </xf>
    <xf numFmtId="3" fontId="0" fillId="0" borderId="24" xfId="0" applyNumberFormat="1" applyBorder="1" applyAlignment="1">
      <alignment/>
    </xf>
    <xf numFmtId="49" fontId="0" fillId="2" borderId="0" xfId="0" applyNumberFormat="1" applyFill="1" applyBorder="1" applyAlignment="1">
      <alignment/>
    </xf>
    <xf numFmtId="0" fontId="0" fillId="0" borderId="28" xfId="0" applyBorder="1" applyAlignment="1">
      <alignment/>
    </xf>
    <xf numFmtId="3" fontId="0" fillId="0" borderId="28" xfId="0" applyNumberFormat="1" applyBorder="1" applyAlignment="1">
      <alignment/>
    </xf>
    <xf numFmtId="3" fontId="0" fillId="0" borderId="40" xfId="0" applyNumberFormat="1" applyBorder="1" applyAlignment="1">
      <alignment/>
    </xf>
    <xf numFmtId="9" fontId="16" fillId="0" borderId="10" xfId="20" applyFont="1" applyBorder="1" applyAlignment="1">
      <alignment/>
    </xf>
    <xf numFmtId="9" fontId="16" fillId="0" borderId="11" xfId="20" applyFont="1" applyBorder="1" applyAlignment="1">
      <alignment/>
    </xf>
    <xf numFmtId="0" fontId="16" fillId="0" borderId="27" xfId="0" applyFont="1" applyBorder="1" applyAlignment="1">
      <alignment/>
    </xf>
    <xf numFmtId="3" fontId="16" fillId="0" borderId="40" xfId="0" applyNumberFormat="1" applyFont="1" applyBorder="1" applyAlignment="1">
      <alignment/>
    </xf>
    <xf numFmtId="9" fontId="16" fillId="0" borderId="24" xfId="20" applyFont="1" applyBorder="1" applyAlignment="1">
      <alignment/>
    </xf>
    <xf numFmtId="9" fontId="16" fillId="0" borderId="44" xfId="20" applyFont="1" applyBorder="1" applyAlignment="1">
      <alignment/>
    </xf>
    <xf numFmtId="9" fontId="16" fillId="0" borderId="45" xfId="20" applyFont="1" applyBorder="1" applyAlignment="1">
      <alignment/>
    </xf>
    <xf numFmtId="9" fontId="16" fillId="0" borderId="46" xfId="20" applyFont="1" applyBorder="1" applyAlignment="1">
      <alignment/>
    </xf>
    <xf numFmtId="3" fontId="8" fillId="0" borderId="3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3" fontId="8" fillId="4" borderId="0" xfId="0" applyNumberFormat="1" applyFont="1" applyFill="1" applyAlignment="1">
      <alignment/>
    </xf>
    <xf numFmtId="3" fontId="8" fillId="0" borderId="34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6" borderId="0" xfId="0" applyNumberFormat="1" applyFont="1" applyFill="1" applyAlignment="1">
      <alignment/>
    </xf>
    <xf numFmtId="49" fontId="1" fillId="0" borderId="47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7" borderId="0" xfId="0" applyFont="1" applyFill="1" applyAlignment="1">
      <alignment horizontal="right"/>
    </xf>
    <xf numFmtId="0" fontId="0" fillId="7" borderId="0" xfId="0" applyFill="1" applyAlignment="1">
      <alignment/>
    </xf>
    <xf numFmtId="0" fontId="1" fillId="7" borderId="0" xfId="0" applyFont="1" applyFill="1" applyAlignment="1">
      <alignment/>
    </xf>
    <xf numFmtId="0" fontId="1" fillId="0" borderId="48" xfId="0" applyFont="1" applyBorder="1" applyAlignment="1">
      <alignment horizontal="center"/>
    </xf>
    <xf numFmtId="4" fontId="0" fillId="0" borderId="49" xfId="0" applyNumberFormat="1" applyBorder="1" applyAlignment="1">
      <alignment/>
    </xf>
    <xf numFmtId="4" fontId="0" fillId="0" borderId="50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51" xfId="0" applyNumberFormat="1" applyBorder="1" applyAlignment="1">
      <alignment/>
    </xf>
    <xf numFmtId="49" fontId="0" fillId="0" borderId="50" xfId="0" applyNumberFormat="1" applyBorder="1" applyAlignment="1">
      <alignment/>
    </xf>
    <xf numFmtId="49" fontId="0" fillId="0" borderId="49" xfId="0" applyNumberFormat="1" applyBorder="1" applyAlignment="1">
      <alignment/>
    </xf>
    <xf numFmtId="49" fontId="0" fillId="0" borderId="27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11" fillId="4" borderId="52" xfId="0" applyFont="1" applyFill="1" applyBorder="1" applyAlignment="1">
      <alignment/>
    </xf>
    <xf numFmtId="0" fontId="11" fillId="4" borderId="53" xfId="0" applyFont="1" applyFill="1" applyBorder="1" applyAlignment="1">
      <alignment/>
    </xf>
    <xf numFmtId="0" fontId="10" fillId="4" borderId="53" xfId="0" applyFont="1" applyFill="1" applyBorder="1" applyAlignment="1">
      <alignment/>
    </xf>
    <xf numFmtId="0" fontId="8" fillId="4" borderId="53" xfId="0" applyFont="1" applyFill="1" applyBorder="1" applyAlignment="1">
      <alignment/>
    </xf>
    <xf numFmtId="0" fontId="9" fillId="4" borderId="54" xfId="0" applyFont="1" applyFill="1" applyBorder="1" applyAlignment="1">
      <alignment/>
    </xf>
    <xf numFmtId="3" fontId="1" fillId="0" borderId="53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0" fontId="0" fillId="8" borderId="0" xfId="0" applyFill="1" applyAlignment="1">
      <alignment/>
    </xf>
    <xf numFmtId="0" fontId="1" fillId="8" borderId="0" xfId="0" applyFont="1" applyFill="1" applyAlignment="1">
      <alignment/>
    </xf>
    <xf numFmtId="0" fontId="18" fillId="8" borderId="0" xfId="0" applyFont="1" applyFill="1" applyAlignment="1">
      <alignment/>
    </xf>
    <xf numFmtId="0" fontId="20" fillId="8" borderId="0" xfId="19" applyFont="1" applyFill="1" applyAlignment="1">
      <alignment/>
    </xf>
    <xf numFmtId="0" fontId="21" fillId="8" borderId="0" xfId="0" applyFont="1" applyFill="1" applyAlignment="1">
      <alignment/>
    </xf>
    <xf numFmtId="0" fontId="23" fillId="8" borderId="0" xfId="0" applyFont="1" applyFill="1" applyAlignment="1">
      <alignment/>
    </xf>
    <xf numFmtId="0" fontId="24" fillId="8" borderId="0" xfId="0" applyFont="1" applyFill="1" applyAlignment="1">
      <alignment horizontal="right"/>
    </xf>
    <xf numFmtId="4" fontId="0" fillId="0" borderId="0" xfId="0" applyNumberFormat="1" applyFill="1" applyBorder="1" applyAlignment="1">
      <alignment/>
    </xf>
    <xf numFmtId="3" fontId="9" fillId="7" borderId="55" xfId="0" applyNumberFormat="1" applyFont="1" applyFill="1" applyBorder="1" applyAlignment="1">
      <alignment/>
    </xf>
    <xf numFmtId="3" fontId="9" fillId="7" borderId="56" xfId="0" applyNumberFormat="1" applyFont="1" applyFill="1" applyBorder="1" applyAlignment="1">
      <alignment/>
    </xf>
    <xf numFmtId="3" fontId="8" fillId="0" borderId="56" xfId="0" applyNumberFormat="1" applyFont="1" applyFill="1" applyBorder="1" applyAlignment="1">
      <alignment/>
    </xf>
    <xf numFmtId="3" fontId="9" fillId="7" borderId="57" xfId="0" applyNumberFormat="1" applyFont="1" applyFill="1" applyBorder="1" applyAlignment="1">
      <alignment/>
    </xf>
    <xf numFmtId="1" fontId="0" fillId="0" borderId="16" xfId="0" applyNumberFormat="1" applyFill="1" applyBorder="1" applyAlignment="1">
      <alignment/>
    </xf>
    <xf numFmtId="14" fontId="0" fillId="0" borderId="3" xfId="0" applyNumberFormat="1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1" fontId="0" fillId="0" borderId="18" xfId="0" applyNumberFormat="1" applyFill="1" applyBorder="1" applyAlignment="1">
      <alignment/>
    </xf>
    <xf numFmtId="14" fontId="0" fillId="0" borderId="38" xfId="0" applyNumberFormat="1" applyFill="1" applyBorder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0" applyNumberFormat="1" applyFill="1" applyBorder="1" applyAlignment="1">
      <alignment/>
    </xf>
    <xf numFmtId="4" fontId="0" fillId="0" borderId="58" xfId="0" applyNumberFormat="1" applyFont="1" applyFill="1" applyBorder="1" applyAlignment="1">
      <alignment/>
    </xf>
    <xf numFmtId="4" fontId="0" fillId="0" borderId="58" xfId="0" applyNumberFormat="1" applyFill="1" applyBorder="1" applyAlignment="1">
      <alignment/>
    </xf>
    <xf numFmtId="1" fontId="0" fillId="7" borderId="16" xfId="0" applyNumberFormat="1" applyFill="1" applyBorder="1" applyAlignment="1">
      <alignment/>
    </xf>
    <xf numFmtId="14" fontId="0" fillId="7" borderId="3" xfId="0" applyNumberFormat="1" applyFill="1" applyBorder="1" applyAlignment="1">
      <alignment/>
    </xf>
    <xf numFmtId="4" fontId="0" fillId="0" borderId="58" xfId="0" applyNumberFormat="1" applyBorder="1" applyAlignment="1">
      <alignment/>
    </xf>
    <xf numFmtId="4" fontId="0" fillId="0" borderId="59" xfId="0" applyNumberFormat="1" applyBorder="1" applyAlignment="1">
      <alignment/>
    </xf>
    <xf numFmtId="0" fontId="0" fillId="0" borderId="0" xfId="0" applyNumberFormat="1" applyAlignment="1">
      <alignment/>
    </xf>
    <xf numFmtId="0" fontId="8" fillId="0" borderId="28" xfId="0" applyNumberFormat="1" applyFont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3" borderId="28" xfId="0" applyNumberFormat="1" applyFont="1" applyFill="1" applyBorder="1" applyAlignment="1">
      <alignment horizontal="center"/>
    </xf>
    <xf numFmtId="0" fontId="8" fillId="3" borderId="7" xfId="0" applyNumberFormat="1" applyFont="1" applyFill="1" applyBorder="1" applyAlignment="1">
      <alignment horizontal="center"/>
    </xf>
    <xf numFmtId="0" fontId="8" fillId="3" borderId="10" xfId="0" applyNumberFormat="1" applyFont="1" applyFill="1" applyBorder="1" applyAlignment="1">
      <alignment horizontal="center"/>
    </xf>
    <xf numFmtId="4" fontId="5" fillId="4" borderId="12" xfId="0" applyNumberFormat="1" applyFont="1" applyFill="1" applyBorder="1" applyAlignment="1">
      <alignment horizontal="right"/>
    </xf>
    <xf numFmtId="4" fontId="5" fillId="4" borderId="22" xfId="0" applyNumberFormat="1" applyFont="1" applyFill="1" applyBorder="1" applyAlignment="1">
      <alignment horizontal="right"/>
    </xf>
    <xf numFmtId="0" fontId="8" fillId="0" borderId="1" xfId="0" applyNumberFormat="1" applyFont="1" applyBorder="1" applyAlignment="1">
      <alignment horizontal="center"/>
    </xf>
    <xf numFmtId="0" fontId="8" fillId="3" borderId="1" xfId="0" applyNumberFormat="1" applyFont="1" applyFill="1" applyBorder="1" applyAlignment="1">
      <alignment horizontal="center"/>
    </xf>
    <xf numFmtId="4" fontId="5" fillId="4" borderId="12" xfId="0" applyNumberFormat="1" applyFont="1" applyFill="1" applyBorder="1" applyAlignment="1">
      <alignment horizontal="center"/>
    </xf>
    <xf numFmtId="4" fontId="5" fillId="4" borderId="22" xfId="0" applyNumberFormat="1" applyFont="1" applyFill="1" applyBorder="1" applyAlignment="1">
      <alignment horizontal="center"/>
    </xf>
    <xf numFmtId="0" fontId="8" fillId="0" borderId="27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22" xfId="0" applyNumberFormat="1" applyFont="1" applyBorder="1" applyAlignment="1">
      <alignment horizontal="center"/>
    </xf>
    <xf numFmtId="0" fontId="9" fillId="0" borderId="60" xfId="0" applyFont="1" applyFill="1" applyBorder="1" applyAlignment="1">
      <alignment horizontal="center"/>
    </xf>
    <xf numFmtId="0" fontId="9" fillId="0" borderId="61" xfId="0" applyFont="1" applyFill="1" applyBorder="1" applyAlignment="1">
      <alignment horizontal="center"/>
    </xf>
    <xf numFmtId="0" fontId="9" fillId="0" borderId="6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Indtægt / Udgift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9"/>
          <c:y val="0.28175"/>
          <c:w val="0.56225"/>
          <c:h val="0.552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1" i="0" u="none" baseline="0">
                        <a:latin typeface="Arial"/>
                        <a:ea typeface="Arial"/>
                        <a:cs typeface="Arial"/>
                      </a:rPr>
                      <a:t>Indtægt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1" i="0" u="none" baseline="0">
                        <a:latin typeface="Arial"/>
                        <a:ea typeface="Arial"/>
                        <a:cs typeface="Arial"/>
                      </a:rPr>
                      <a:t>Admin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1" i="0" u="none" baseline="0">
                        <a:latin typeface="Arial"/>
                        <a:ea typeface="Arial"/>
                        <a:cs typeface="Arial"/>
                      </a:rPr>
                      <a:t>Projekt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STATISTIK!$E$4:$E$6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Indtægter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925"/>
          <c:y val="0.2495"/>
          <c:w val="0.41425"/>
          <c:h val="0.74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Medlem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Sponsor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Donation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Honorar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Annonce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Rente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delete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STATISTIK!$F$7:$F$14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Udgifter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125"/>
          <c:y val="0.3075"/>
          <c:w val="0.479"/>
          <c:h val="0.55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Blad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PR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Møder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Bank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Rejse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Projekt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delete val="1"/>
            </c:dLbl>
            <c:dLbl>
              <c:idx val="9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STATISTIK!$F$15:$F$24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Forsid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Forsid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Forsid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Forsid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Forsid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hyperlink" Target="#Forsid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171450</xdr:colOff>
      <xdr:row>0</xdr:row>
      <xdr:rowOff>28575</xdr:rowOff>
    </xdr:from>
    <xdr:ext cx="361950" cy="180975"/>
    <xdr:sp>
      <xdr:nvSpPr>
        <xdr:cNvPr id="1" name="AutoShape 4">
          <a:hlinkClick r:id="rId1"/>
        </xdr:cNvPr>
        <xdr:cNvSpPr>
          <a:spLocks/>
        </xdr:cNvSpPr>
      </xdr:nvSpPr>
      <xdr:spPr>
        <a:xfrm>
          <a:off x="8343900" y="28575"/>
          <a:ext cx="361950" cy="180975"/>
        </a:xfrm>
        <a:prstGeom prst="leftArrow">
          <a:avLst/>
        </a:prstGeom>
        <a:solidFill>
          <a:srgbClr val="0000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209550</xdr:colOff>
      <xdr:row>0</xdr:row>
      <xdr:rowOff>19050</xdr:rowOff>
    </xdr:from>
    <xdr:ext cx="361950" cy="180975"/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382000" y="19050"/>
          <a:ext cx="361950" cy="180975"/>
        </a:xfrm>
        <a:prstGeom prst="leftArrow">
          <a:avLst/>
        </a:prstGeom>
        <a:solidFill>
          <a:srgbClr val="0000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219075</xdr:colOff>
      <xdr:row>0</xdr:row>
      <xdr:rowOff>9525</xdr:rowOff>
    </xdr:from>
    <xdr:ext cx="361950" cy="180975"/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391525" y="9525"/>
          <a:ext cx="361950" cy="180975"/>
        </a:xfrm>
        <a:prstGeom prst="leftArrow">
          <a:avLst/>
        </a:prstGeom>
        <a:solidFill>
          <a:srgbClr val="0000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247650</xdr:colOff>
      <xdr:row>0</xdr:row>
      <xdr:rowOff>38100</xdr:rowOff>
    </xdr:from>
    <xdr:ext cx="361950" cy="180975"/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8391525" y="38100"/>
          <a:ext cx="361950" cy="180975"/>
        </a:xfrm>
        <a:prstGeom prst="leftArrow">
          <a:avLst/>
        </a:prstGeom>
        <a:solidFill>
          <a:srgbClr val="0000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123825</xdr:colOff>
      <xdr:row>0</xdr:row>
      <xdr:rowOff>38100</xdr:rowOff>
    </xdr:from>
    <xdr:ext cx="361950" cy="180975"/>
    <xdr:sp>
      <xdr:nvSpPr>
        <xdr:cNvPr id="1" name="AutoShape 4">
          <a:hlinkClick r:id="rId1"/>
        </xdr:cNvPr>
        <xdr:cNvSpPr>
          <a:spLocks/>
        </xdr:cNvSpPr>
      </xdr:nvSpPr>
      <xdr:spPr>
        <a:xfrm>
          <a:off x="5305425" y="38100"/>
          <a:ext cx="361950" cy="180975"/>
        </a:xfrm>
        <a:prstGeom prst="leftArrow">
          <a:avLst/>
        </a:prstGeom>
        <a:solidFill>
          <a:srgbClr val="0000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161925</xdr:rowOff>
    </xdr:from>
    <xdr:to>
      <xdr:col>10</xdr:col>
      <xdr:colOff>209550</xdr:colOff>
      <xdr:row>18</xdr:row>
      <xdr:rowOff>95250</xdr:rowOff>
    </xdr:to>
    <xdr:graphicFrame>
      <xdr:nvGraphicFramePr>
        <xdr:cNvPr id="1" name="Chart 2"/>
        <xdr:cNvGraphicFramePr/>
      </xdr:nvGraphicFramePr>
      <xdr:xfrm>
        <a:off x="3057525" y="581025"/>
        <a:ext cx="26384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219075</xdr:colOff>
      <xdr:row>3</xdr:row>
      <xdr:rowOff>0</xdr:rowOff>
    </xdr:from>
    <xdr:to>
      <xdr:col>14</xdr:col>
      <xdr:colOff>600075</xdr:colOff>
      <xdr:row>18</xdr:row>
      <xdr:rowOff>95250</xdr:rowOff>
    </xdr:to>
    <xdr:graphicFrame>
      <xdr:nvGraphicFramePr>
        <xdr:cNvPr id="2" name="Chart 5"/>
        <xdr:cNvGraphicFramePr/>
      </xdr:nvGraphicFramePr>
      <xdr:xfrm>
        <a:off x="5705475" y="590550"/>
        <a:ext cx="28194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285750</xdr:colOff>
      <xdr:row>18</xdr:row>
      <xdr:rowOff>104775</xdr:rowOff>
    </xdr:from>
    <xdr:to>
      <xdr:col>13</xdr:col>
      <xdr:colOff>114300</xdr:colOff>
      <xdr:row>37</xdr:row>
      <xdr:rowOff>0</xdr:rowOff>
    </xdr:to>
    <xdr:graphicFrame>
      <xdr:nvGraphicFramePr>
        <xdr:cNvPr id="3" name="Chart 6"/>
        <xdr:cNvGraphicFramePr/>
      </xdr:nvGraphicFramePr>
      <xdr:xfrm>
        <a:off x="3943350" y="3143250"/>
        <a:ext cx="3486150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14</xdr:col>
      <xdr:colOff>152400</xdr:colOff>
      <xdr:row>0</xdr:row>
      <xdr:rowOff>19050</xdr:rowOff>
    </xdr:from>
    <xdr:ext cx="361950" cy="180975"/>
    <xdr:sp>
      <xdr:nvSpPr>
        <xdr:cNvPr id="4" name="AutoShape 7">
          <a:hlinkClick r:id="rId4"/>
        </xdr:cNvPr>
        <xdr:cNvSpPr>
          <a:spLocks/>
        </xdr:cNvSpPr>
      </xdr:nvSpPr>
      <xdr:spPr>
        <a:xfrm>
          <a:off x="8077200" y="19050"/>
          <a:ext cx="361950" cy="180975"/>
        </a:xfrm>
        <a:prstGeom prst="leftArrow">
          <a:avLst/>
        </a:prstGeom>
        <a:solidFill>
          <a:srgbClr val="0000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8"/>
  <sheetViews>
    <sheetView workbookViewId="0" topLeftCell="A9">
      <selection activeCell="B38" sqref="B38"/>
    </sheetView>
  </sheetViews>
  <sheetFormatPr defaultColWidth="9.140625" defaultRowHeight="12.75"/>
  <cols>
    <col min="2" max="2" width="39.00390625" style="0" customWidth="1"/>
  </cols>
  <sheetData>
    <row r="1" s="182" customFormat="1" ht="12.75"/>
    <row r="2" s="182" customFormat="1" ht="33.75">
      <c r="B2" s="186" t="s">
        <v>183</v>
      </c>
    </row>
    <row r="3" s="182" customFormat="1" ht="26.25">
      <c r="B3" s="184" t="s">
        <v>184</v>
      </c>
    </row>
    <row r="4" s="182" customFormat="1" ht="12.75"/>
    <row r="5" spans="1:2" s="182" customFormat="1" ht="15.75">
      <c r="A5" s="188" t="s">
        <v>191</v>
      </c>
      <c r="B5" s="185" t="s">
        <v>185</v>
      </c>
    </row>
    <row r="6" spans="1:2" s="182" customFormat="1" ht="15.75">
      <c r="A6" s="188"/>
      <c r="B6" s="183"/>
    </row>
    <row r="7" spans="1:2" s="182" customFormat="1" ht="15.75">
      <c r="A7" s="188" t="s">
        <v>192</v>
      </c>
      <c r="B7" s="185" t="s">
        <v>186</v>
      </c>
    </row>
    <row r="8" spans="1:2" s="182" customFormat="1" ht="15.75">
      <c r="A8" s="188"/>
      <c r="B8" s="183"/>
    </row>
    <row r="9" spans="1:2" s="182" customFormat="1" ht="15.75">
      <c r="A9" s="188" t="s">
        <v>193</v>
      </c>
      <c r="B9" s="185" t="s">
        <v>187</v>
      </c>
    </row>
    <row r="10" spans="1:7" s="182" customFormat="1" ht="15.75">
      <c r="A10" s="188"/>
      <c r="B10" s="183"/>
      <c r="G10" s="187"/>
    </row>
    <row r="11" spans="1:2" s="182" customFormat="1" ht="15.75">
      <c r="A11" s="188" t="s">
        <v>194</v>
      </c>
      <c r="B11" s="185" t="s">
        <v>188</v>
      </c>
    </row>
    <row r="12" s="182" customFormat="1" ht="12.75">
      <c r="B12" s="183"/>
    </row>
    <row r="13" spans="1:2" s="182" customFormat="1" ht="15.75">
      <c r="A13" s="188" t="s">
        <v>195</v>
      </c>
      <c r="B13" s="185" t="s">
        <v>189</v>
      </c>
    </row>
    <row r="14" spans="1:2" s="182" customFormat="1" ht="15.75">
      <c r="A14" s="188"/>
      <c r="B14" s="183"/>
    </row>
    <row r="15" spans="1:2" s="182" customFormat="1" ht="15.75">
      <c r="A15" s="188" t="s">
        <v>265</v>
      </c>
      <c r="B15" s="185" t="s">
        <v>190</v>
      </c>
    </row>
    <row r="16" s="182" customFormat="1" ht="12.75"/>
    <row r="17" s="182" customFormat="1" ht="12.75"/>
    <row r="18" s="182" customFormat="1" ht="12.75"/>
    <row r="19" s="182" customFormat="1" ht="12.75"/>
    <row r="20" s="182" customFormat="1" ht="12.75"/>
    <row r="21" s="182" customFormat="1" ht="12.75"/>
    <row r="22" s="182" customFormat="1" ht="12.75"/>
    <row r="23" s="182" customFormat="1" ht="12.75"/>
    <row r="24" s="182" customFormat="1" ht="12.75"/>
    <row r="25" s="182" customFormat="1" ht="12.75"/>
    <row r="26" s="182" customFormat="1" ht="12.75"/>
    <row r="27" s="182" customFormat="1" ht="12.75"/>
    <row r="28" s="182" customFormat="1" ht="12.75"/>
    <row r="29" s="182" customFormat="1" ht="12.75"/>
    <row r="30" s="182" customFormat="1" ht="12.75"/>
    <row r="38" ht="12.75">
      <c r="B38" s="208"/>
    </row>
  </sheetData>
  <hyperlinks>
    <hyperlink ref="B5" location="INDTÆGT!A1" display="INDTÆGT!A1"/>
    <hyperlink ref="B7" location="'ADMINISTRATIONS-UDGIFT'!A1" display="'ADMINISTRATIONS-UDGIFT'!A1"/>
    <hyperlink ref="B9" location="'PROJEKT-UDGIFT'!A1" display="'PROJEKT-UDGIFT'!A1"/>
    <hyperlink ref="B11" location="HENLÆGGELSER!A1" display="HENLÆGGELSER!A1"/>
    <hyperlink ref="B13" location="BALANCE!A1" display="BALANCE!A1"/>
    <hyperlink ref="B15" location="STATISTIK!A1" display="STATISTIK!A1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3"/>
  <sheetViews>
    <sheetView tabSelected="1" workbookViewId="0" topLeftCell="A51">
      <selection activeCell="I83" sqref="I83"/>
    </sheetView>
  </sheetViews>
  <sheetFormatPr defaultColWidth="9.140625" defaultRowHeight="12.75"/>
  <cols>
    <col min="1" max="1" width="6.57421875" style="10" customWidth="1"/>
    <col min="2" max="2" width="9.140625" style="9" customWidth="1"/>
    <col min="3" max="14" width="9.7109375" style="11" customWidth="1"/>
  </cols>
  <sheetData>
    <row r="1" spans="1:14" s="17" customFormat="1" ht="20.25">
      <c r="A1" s="13" t="s">
        <v>0</v>
      </c>
      <c r="B1" s="14"/>
      <c r="C1" s="14"/>
      <c r="D1" s="14"/>
      <c r="E1" s="14"/>
      <c r="F1" s="86">
        <f>BALANCE!G1</f>
        <v>2002</v>
      </c>
      <c r="G1" s="14"/>
      <c r="H1" s="14"/>
      <c r="I1" s="15" t="s">
        <v>7</v>
      </c>
      <c r="J1" s="16"/>
      <c r="K1" s="16"/>
      <c r="L1" s="14"/>
      <c r="M1" s="14"/>
      <c r="N1" s="14"/>
    </row>
    <row r="2" spans="1:14" s="17" customFormat="1" ht="12.75">
      <c r="A2" s="14" t="str">
        <f>BALANCE!E2</f>
        <v>Bankkonto: Sparbank Vest: 9260-265-18-42339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17" customFormat="1" ht="13.5" thickBot="1">
      <c r="A3" s="14" t="str">
        <f>BALANCE!E3</f>
        <v>Kasserer: Gisela Franke - Thomsensgade 22,1. - 7800 Skive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12" customFormat="1" ht="12.75" customHeight="1">
      <c r="A4" s="52"/>
      <c r="B4" s="18"/>
      <c r="C4" s="209" t="s">
        <v>15</v>
      </c>
      <c r="D4" s="210"/>
      <c r="E4" s="211"/>
      <c r="F4" s="217" t="s">
        <v>18</v>
      </c>
      <c r="G4" s="217"/>
      <c r="H4" s="217" t="s">
        <v>139</v>
      </c>
      <c r="I4" s="217"/>
      <c r="J4" s="217"/>
      <c r="K4" s="18" t="s">
        <v>33</v>
      </c>
      <c r="L4" s="18" t="s">
        <v>34</v>
      </c>
      <c r="M4" s="18" t="s">
        <v>37</v>
      </c>
      <c r="N4" s="19" t="s">
        <v>32</v>
      </c>
    </row>
    <row r="5" spans="1:14" s="12" customFormat="1" ht="11.25">
      <c r="A5" s="53"/>
      <c r="B5" s="20"/>
      <c r="C5" s="31" t="s">
        <v>13</v>
      </c>
      <c r="D5" s="20" t="s">
        <v>17</v>
      </c>
      <c r="E5" s="20" t="s">
        <v>93</v>
      </c>
      <c r="F5" s="20" t="s">
        <v>19</v>
      </c>
      <c r="G5" s="20" t="s">
        <v>22</v>
      </c>
      <c r="H5" s="20" t="s">
        <v>25</v>
      </c>
      <c r="I5" s="20" t="s">
        <v>27</v>
      </c>
      <c r="J5" s="20" t="s">
        <v>30</v>
      </c>
      <c r="K5" s="20" t="s">
        <v>168</v>
      </c>
      <c r="L5" s="20" t="s">
        <v>36</v>
      </c>
      <c r="M5" s="20" t="s">
        <v>35</v>
      </c>
      <c r="N5" s="21"/>
    </row>
    <row r="6" spans="1:14" s="12" customFormat="1" ht="11.25">
      <c r="A6" s="53" t="s">
        <v>10</v>
      </c>
      <c r="B6" s="20"/>
      <c r="C6" s="31" t="s">
        <v>14</v>
      </c>
      <c r="D6" s="20" t="s">
        <v>92</v>
      </c>
      <c r="E6" s="20" t="s">
        <v>94</v>
      </c>
      <c r="F6" s="20" t="s">
        <v>20</v>
      </c>
      <c r="G6" s="20" t="s">
        <v>24</v>
      </c>
      <c r="H6" s="20" t="s">
        <v>26</v>
      </c>
      <c r="I6" s="20" t="s">
        <v>28</v>
      </c>
      <c r="J6" s="20" t="s">
        <v>31</v>
      </c>
      <c r="K6" s="20"/>
      <c r="L6" s="20"/>
      <c r="M6" s="20"/>
      <c r="N6" s="21"/>
    </row>
    <row r="7" spans="1:14" s="12" customFormat="1" ht="12" thickBot="1">
      <c r="A7" s="54" t="s">
        <v>11</v>
      </c>
      <c r="B7" s="22" t="s">
        <v>12</v>
      </c>
      <c r="C7" s="55" t="s">
        <v>95</v>
      </c>
      <c r="D7" s="22" t="s">
        <v>95</v>
      </c>
      <c r="E7" s="22" t="s">
        <v>95</v>
      </c>
      <c r="F7" s="22" t="s">
        <v>21</v>
      </c>
      <c r="G7" s="22" t="s">
        <v>23</v>
      </c>
      <c r="H7" s="22"/>
      <c r="I7" s="22" t="s">
        <v>29</v>
      </c>
      <c r="J7" s="22"/>
      <c r="K7" s="22"/>
      <c r="L7" s="22"/>
      <c r="M7" s="22"/>
      <c r="N7" s="23"/>
    </row>
    <row r="8" spans="1:14" ht="12.75">
      <c r="A8" s="42">
        <v>1</v>
      </c>
      <c r="B8" s="94" t="s">
        <v>198</v>
      </c>
      <c r="C8" s="24">
        <v>500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43"/>
    </row>
    <row r="9" spans="1:14" ht="12.75">
      <c r="A9" s="44">
        <v>3</v>
      </c>
      <c r="B9" s="95" t="s">
        <v>200</v>
      </c>
      <c r="C9" s="25">
        <v>500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45"/>
    </row>
    <row r="10" spans="1:14" ht="12.75">
      <c r="A10" s="44">
        <v>4</v>
      </c>
      <c r="B10" s="95" t="s">
        <v>201</v>
      </c>
      <c r="C10" s="25">
        <v>300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45"/>
    </row>
    <row r="11" spans="1:14" ht="12.75">
      <c r="A11" s="44">
        <v>5</v>
      </c>
      <c r="B11" s="95" t="s">
        <v>201</v>
      </c>
      <c r="C11" s="25">
        <v>250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45"/>
    </row>
    <row r="12" spans="1:14" ht="12.75">
      <c r="A12" s="46">
        <v>6</v>
      </c>
      <c r="B12" s="96" t="s">
        <v>202</v>
      </c>
      <c r="C12" s="26">
        <v>1500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47"/>
    </row>
    <row r="13" spans="1:14" ht="12.75">
      <c r="A13" s="48">
        <v>7</v>
      </c>
      <c r="B13" s="97" t="s">
        <v>203</v>
      </c>
      <c r="C13" s="27">
        <v>750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49"/>
    </row>
    <row r="14" spans="1:14" ht="12.75">
      <c r="A14" s="44">
        <v>8</v>
      </c>
      <c r="B14" s="95" t="s">
        <v>204</v>
      </c>
      <c r="C14" s="25">
        <v>500</v>
      </c>
      <c r="D14" s="25"/>
      <c r="E14" s="25">
        <v>125</v>
      </c>
      <c r="F14" s="25"/>
      <c r="G14" s="25"/>
      <c r="H14" s="25"/>
      <c r="I14" s="25"/>
      <c r="J14" s="25"/>
      <c r="K14" s="25"/>
      <c r="L14" s="25"/>
      <c r="M14" s="25"/>
      <c r="N14" s="45"/>
    </row>
    <row r="15" spans="1:14" ht="12.75">
      <c r="A15" s="44">
        <v>9</v>
      </c>
      <c r="B15" s="95" t="s">
        <v>205</v>
      </c>
      <c r="C15" s="25"/>
      <c r="D15" s="25"/>
      <c r="E15" s="25"/>
      <c r="F15" s="25"/>
      <c r="G15" s="25"/>
      <c r="H15" s="25"/>
      <c r="I15" s="25"/>
      <c r="J15" s="25"/>
      <c r="K15" s="25">
        <v>500</v>
      </c>
      <c r="L15" s="25"/>
      <c r="M15" s="25"/>
      <c r="N15" s="45"/>
    </row>
    <row r="16" spans="1:14" ht="12.75">
      <c r="A16" s="44">
        <v>10</v>
      </c>
      <c r="B16" s="95" t="s">
        <v>205</v>
      </c>
      <c r="C16" s="25">
        <v>2500</v>
      </c>
      <c r="D16" s="25">
        <v>250</v>
      </c>
      <c r="E16" s="25"/>
      <c r="F16" s="25"/>
      <c r="G16" s="25"/>
      <c r="H16" s="25"/>
      <c r="I16" s="25"/>
      <c r="J16" s="25"/>
      <c r="K16" s="25"/>
      <c r="L16" s="25"/>
      <c r="M16" s="25"/>
      <c r="N16" s="45"/>
    </row>
    <row r="17" spans="1:14" ht="12.75">
      <c r="A17" s="46">
        <v>11</v>
      </c>
      <c r="B17" s="96" t="s">
        <v>206</v>
      </c>
      <c r="C17" s="26">
        <v>1000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47"/>
    </row>
    <row r="18" spans="1:14" ht="12.75">
      <c r="A18" s="48">
        <v>12</v>
      </c>
      <c r="B18" s="97" t="s">
        <v>207</v>
      </c>
      <c r="C18" s="27">
        <v>250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49"/>
    </row>
    <row r="19" spans="1:14" ht="12.75">
      <c r="A19" s="44">
        <v>13</v>
      </c>
      <c r="B19" s="95" t="s">
        <v>208</v>
      </c>
      <c r="C19" s="25">
        <v>1000</v>
      </c>
      <c r="D19" s="25">
        <v>125</v>
      </c>
      <c r="E19" s="25"/>
      <c r="F19" s="25"/>
      <c r="G19" s="25"/>
      <c r="H19" s="25"/>
      <c r="I19" s="25"/>
      <c r="J19" s="25"/>
      <c r="K19" s="25"/>
      <c r="L19" s="25"/>
      <c r="M19" s="25"/>
      <c r="N19" s="45"/>
    </row>
    <row r="20" spans="1:14" ht="12.75">
      <c r="A20" s="44">
        <v>14</v>
      </c>
      <c r="B20" s="95" t="s">
        <v>204</v>
      </c>
      <c r="C20" s="25">
        <v>250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45"/>
    </row>
    <row r="21" spans="1:14" ht="12.75">
      <c r="A21" s="44">
        <v>15</v>
      </c>
      <c r="B21" s="95" t="s">
        <v>209</v>
      </c>
      <c r="C21" s="25">
        <v>1000</v>
      </c>
      <c r="D21" s="25"/>
      <c r="E21" s="25">
        <v>250</v>
      </c>
      <c r="F21" s="25"/>
      <c r="G21" s="25"/>
      <c r="H21" s="25"/>
      <c r="I21" s="25"/>
      <c r="J21" s="25"/>
      <c r="K21" s="25">
        <v>500</v>
      </c>
      <c r="L21" s="25"/>
      <c r="M21" s="25"/>
      <c r="N21" s="45"/>
    </row>
    <row r="22" spans="1:14" ht="12.75">
      <c r="A22" s="46">
        <v>16</v>
      </c>
      <c r="B22" s="96" t="s">
        <v>210</v>
      </c>
      <c r="C22" s="26">
        <v>750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47"/>
    </row>
    <row r="23" spans="1:14" ht="12.75">
      <c r="A23" s="48">
        <v>17</v>
      </c>
      <c r="B23" s="97" t="s">
        <v>211</v>
      </c>
      <c r="C23" s="27">
        <v>250</v>
      </c>
      <c r="D23" s="27"/>
      <c r="E23" s="27">
        <v>125</v>
      </c>
      <c r="F23" s="27"/>
      <c r="G23" s="27"/>
      <c r="H23" s="27"/>
      <c r="I23" s="27"/>
      <c r="J23" s="27"/>
      <c r="K23" s="27"/>
      <c r="L23" s="27"/>
      <c r="M23" s="27"/>
      <c r="N23" s="49"/>
    </row>
    <row r="24" spans="1:14" ht="12.75">
      <c r="A24" s="44">
        <v>18</v>
      </c>
      <c r="B24" s="95" t="s">
        <v>212</v>
      </c>
      <c r="C24" s="25">
        <v>750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45"/>
    </row>
    <row r="25" spans="1:14" ht="12.75">
      <c r="A25" s="44">
        <v>19</v>
      </c>
      <c r="B25" s="95" t="s">
        <v>213</v>
      </c>
      <c r="C25" s="25"/>
      <c r="D25" s="25"/>
      <c r="E25" s="25">
        <v>125</v>
      </c>
      <c r="F25" s="25"/>
      <c r="G25" s="25"/>
      <c r="H25" s="25"/>
      <c r="I25" s="25"/>
      <c r="J25" s="25"/>
      <c r="K25" s="25"/>
      <c r="L25" s="25"/>
      <c r="M25" s="25"/>
      <c r="N25" s="45"/>
    </row>
    <row r="26" spans="1:14" ht="12.75">
      <c r="A26" s="44">
        <v>20</v>
      </c>
      <c r="B26" s="95" t="s">
        <v>211</v>
      </c>
      <c r="C26" s="25">
        <v>250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45"/>
    </row>
    <row r="27" spans="1:14" ht="12.75">
      <c r="A27" s="46">
        <v>21</v>
      </c>
      <c r="B27" s="96" t="s">
        <v>211</v>
      </c>
      <c r="C27" s="26">
        <v>250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47"/>
    </row>
    <row r="28" spans="1:14" ht="12.75">
      <c r="A28" s="44">
        <v>22</v>
      </c>
      <c r="B28" s="95" t="s">
        <v>210</v>
      </c>
      <c r="C28" s="25">
        <v>500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45"/>
    </row>
    <row r="29" spans="1:14" ht="12.75">
      <c r="A29" s="44">
        <v>23</v>
      </c>
      <c r="B29" s="95" t="s">
        <v>211</v>
      </c>
      <c r="C29" s="25">
        <v>500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45"/>
    </row>
    <row r="30" spans="1:14" ht="12.75">
      <c r="A30" s="44">
        <v>24</v>
      </c>
      <c r="B30" s="95" t="s">
        <v>211</v>
      </c>
      <c r="C30" s="25">
        <v>250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45"/>
    </row>
    <row r="31" spans="1:14" ht="12.75">
      <c r="A31" s="44">
        <v>26</v>
      </c>
      <c r="B31" s="95" t="s">
        <v>215</v>
      </c>
      <c r="C31" s="25"/>
      <c r="D31" s="25"/>
      <c r="E31" s="25"/>
      <c r="F31" s="25"/>
      <c r="G31" s="25"/>
      <c r="H31" s="25"/>
      <c r="I31" s="25">
        <v>175.75</v>
      </c>
      <c r="J31" s="25"/>
      <c r="K31" s="25"/>
      <c r="L31" s="25"/>
      <c r="M31" s="25"/>
      <c r="N31" s="45"/>
    </row>
    <row r="32" spans="1:14" ht="12.75">
      <c r="A32" s="44">
        <v>27</v>
      </c>
      <c r="B32" s="95" t="s">
        <v>215</v>
      </c>
      <c r="C32" s="25">
        <v>250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45"/>
    </row>
    <row r="33" spans="1:14" ht="12.75">
      <c r="A33" s="48">
        <v>28</v>
      </c>
      <c r="B33" s="97" t="s">
        <v>217</v>
      </c>
      <c r="C33" s="27">
        <v>250</v>
      </c>
      <c r="D33" s="27"/>
      <c r="E33" s="27"/>
      <c r="F33" s="27"/>
      <c r="G33" s="27">
        <v>750</v>
      </c>
      <c r="H33" s="27"/>
      <c r="I33" s="27"/>
      <c r="J33" s="27"/>
      <c r="K33" s="27"/>
      <c r="L33" s="27"/>
      <c r="M33" s="27"/>
      <c r="N33" s="49"/>
    </row>
    <row r="34" spans="1:14" ht="12.75">
      <c r="A34" s="44">
        <v>30</v>
      </c>
      <c r="B34" s="95" t="s">
        <v>215</v>
      </c>
      <c r="C34" s="25"/>
      <c r="D34" s="25"/>
      <c r="E34" s="25"/>
      <c r="F34" s="25"/>
      <c r="G34" s="25">
        <v>425</v>
      </c>
      <c r="H34" s="25"/>
      <c r="I34" s="25"/>
      <c r="J34" s="25"/>
      <c r="K34" s="25"/>
      <c r="L34" s="25"/>
      <c r="M34" s="25"/>
      <c r="N34" s="45"/>
    </row>
    <row r="35" spans="1:14" ht="12.75">
      <c r="A35" s="44">
        <v>31</v>
      </c>
      <c r="B35" s="95" t="s">
        <v>216</v>
      </c>
      <c r="C35" s="25">
        <v>750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45"/>
    </row>
    <row r="36" spans="1:14" ht="12.75">
      <c r="A36" s="44">
        <v>32</v>
      </c>
      <c r="B36" s="95" t="s">
        <v>218</v>
      </c>
      <c r="C36" s="25">
        <v>250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45"/>
    </row>
    <row r="37" spans="1:14" ht="12.75">
      <c r="A37" s="46">
        <v>33</v>
      </c>
      <c r="B37" s="96" t="s">
        <v>219</v>
      </c>
      <c r="C37" s="26">
        <v>750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47"/>
    </row>
    <row r="38" spans="1:14" ht="12.75">
      <c r="A38" s="44">
        <v>34</v>
      </c>
      <c r="B38" s="95" t="s">
        <v>220</v>
      </c>
      <c r="C38" s="25">
        <v>500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45"/>
    </row>
    <row r="39" spans="1:14" ht="12.75">
      <c r="A39" s="44">
        <v>35</v>
      </c>
      <c r="B39" s="95" t="s">
        <v>221</v>
      </c>
      <c r="C39" s="25">
        <v>250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45"/>
    </row>
    <row r="40" spans="1:14" ht="12.75">
      <c r="A40" s="44">
        <v>36</v>
      </c>
      <c r="B40" s="95" t="s">
        <v>222</v>
      </c>
      <c r="C40" s="25">
        <v>500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45"/>
    </row>
    <row r="41" spans="1:14" ht="12.75">
      <c r="A41" s="44">
        <v>37</v>
      </c>
      <c r="B41" s="95" t="s">
        <v>223</v>
      </c>
      <c r="C41" s="25">
        <v>500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45"/>
    </row>
    <row r="42" spans="1:14" ht="12.75">
      <c r="A42" s="44">
        <v>38</v>
      </c>
      <c r="B42" s="95" t="s">
        <v>222</v>
      </c>
      <c r="C42" s="25"/>
      <c r="D42" s="25"/>
      <c r="E42" s="25">
        <v>125</v>
      </c>
      <c r="F42" s="25"/>
      <c r="G42" s="25"/>
      <c r="H42" s="25"/>
      <c r="I42" s="25"/>
      <c r="J42" s="25"/>
      <c r="K42" s="25"/>
      <c r="L42" s="25"/>
      <c r="M42" s="25"/>
      <c r="N42" s="45"/>
    </row>
    <row r="43" spans="1:14" ht="12.75">
      <c r="A43" s="48">
        <v>39</v>
      </c>
      <c r="B43" s="97" t="s">
        <v>222</v>
      </c>
      <c r="C43" s="27"/>
      <c r="D43" s="27"/>
      <c r="E43" s="27">
        <v>125</v>
      </c>
      <c r="F43" s="27"/>
      <c r="G43" s="27"/>
      <c r="H43" s="27"/>
      <c r="I43" s="27"/>
      <c r="J43" s="27"/>
      <c r="K43" s="27"/>
      <c r="L43" s="27"/>
      <c r="M43" s="27"/>
      <c r="N43" s="49"/>
    </row>
    <row r="44" spans="1:14" ht="12.75">
      <c r="A44" s="44">
        <v>40</v>
      </c>
      <c r="B44" s="95" t="s">
        <v>224</v>
      </c>
      <c r="C44" s="25"/>
      <c r="D44" s="25"/>
      <c r="E44" s="25">
        <v>125</v>
      </c>
      <c r="F44" s="25"/>
      <c r="G44" s="25"/>
      <c r="H44" s="25"/>
      <c r="I44" s="25"/>
      <c r="J44" s="25"/>
      <c r="K44" s="25"/>
      <c r="L44" s="25"/>
      <c r="M44" s="25"/>
      <c r="N44" s="45"/>
    </row>
    <row r="45" spans="1:14" ht="12.75">
      <c r="A45" s="44">
        <v>41</v>
      </c>
      <c r="B45" s="95" t="s">
        <v>224</v>
      </c>
      <c r="C45" s="25">
        <v>250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45"/>
    </row>
    <row r="46" spans="1:14" ht="12.75">
      <c r="A46" s="44">
        <v>42</v>
      </c>
      <c r="B46" s="95" t="s">
        <v>226</v>
      </c>
      <c r="C46" s="25">
        <v>250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45"/>
    </row>
    <row r="47" spans="1:14" ht="12.75">
      <c r="A47" s="46">
        <v>43</v>
      </c>
      <c r="B47" s="96" t="s">
        <v>225</v>
      </c>
      <c r="C47" s="26">
        <v>500</v>
      </c>
      <c r="D47" s="26"/>
      <c r="E47" s="26"/>
      <c r="F47" s="26"/>
      <c r="G47" s="26">
        <v>740</v>
      </c>
      <c r="H47" s="26"/>
      <c r="I47" s="26"/>
      <c r="J47" s="26"/>
      <c r="K47" s="26"/>
      <c r="L47" s="26"/>
      <c r="M47" s="26"/>
      <c r="N47" s="47"/>
    </row>
    <row r="48" spans="1:14" ht="12.75">
      <c r="A48" s="44">
        <v>44</v>
      </c>
      <c r="B48" s="95" t="s">
        <v>227</v>
      </c>
      <c r="C48" s="25"/>
      <c r="D48" s="25"/>
      <c r="E48" s="25"/>
      <c r="F48" s="25"/>
      <c r="G48" s="25"/>
      <c r="H48" s="25"/>
      <c r="I48" s="25"/>
      <c r="J48" s="25">
        <v>1500</v>
      </c>
      <c r="K48" s="25"/>
      <c r="L48" s="25"/>
      <c r="M48" s="25"/>
      <c r="N48" s="45"/>
    </row>
    <row r="49" spans="1:14" ht="12.75">
      <c r="A49" s="44">
        <v>46</v>
      </c>
      <c r="B49" s="95" t="s">
        <v>229</v>
      </c>
      <c r="C49" s="25">
        <v>250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45"/>
    </row>
    <row r="50" spans="1:14" ht="12.75">
      <c r="A50" s="44">
        <v>47</v>
      </c>
      <c r="B50" s="95" t="s">
        <v>229</v>
      </c>
      <c r="C50" s="25">
        <v>202.78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45"/>
    </row>
    <row r="51" spans="1:14" ht="12.75">
      <c r="A51" s="44">
        <v>49</v>
      </c>
      <c r="B51" s="95" t="s">
        <v>231</v>
      </c>
      <c r="C51" s="25"/>
      <c r="D51" s="25"/>
      <c r="E51" s="25"/>
      <c r="F51" s="25"/>
      <c r="G51" s="25"/>
      <c r="H51" s="25"/>
      <c r="I51" s="25"/>
      <c r="J51" s="25"/>
      <c r="K51" s="25"/>
      <c r="L51" s="25">
        <v>27.33</v>
      </c>
      <c r="M51" s="25"/>
      <c r="N51" s="45"/>
    </row>
    <row r="52" spans="1:14" ht="12.75">
      <c r="A52" s="44">
        <v>50</v>
      </c>
      <c r="B52" s="95" t="s">
        <v>232</v>
      </c>
      <c r="C52" s="25"/>
      <c r="D52" s="25"/>
      <c r="E52" s="25">
        <v>350</v>
      </c>
      <c r="F52" s="25"/>
      <c r="G52" s="25"/>
      <c r="H52" s="25"/>
      <c r="I52" s="25"/>
      <c r="J52" s="25"/>
      <c r="K52" s="25"/>
      <c r="L52" s="25"/>
      <c r="M52" s="25"/>
      <c r="N52" s="45"/>
    </row>
    <row r="53" spans="1:14" ht="12.75">
      <c r="A53" s="48">
        <v>51</v>
      </c>
      <c r="B53" s="97" t="s">
        <v>233</v>
      </c>
      <c r="C53" s="27">
        <v>750</v>
      </c>
      <c r="D53" s="27">
        <v>125</v>
      </c>
      <c r="E53" s="27"/>
      <c r="F53" s="27"/>
      <c r="G53" s="27"/>
      <c r="H53" s="27"/>
      <c r="I53" s="27"/>
      <c r="J53" s="27"/>
      <c r="K53" s="27"/>
      <c r="L53" s="27"/>
      <c r="M53" s="27"/>
      <c r="N53" s="49"/>
    </row>
    <row r="54" spans="1:14" ht="12.75">
      <c r="A54" s="44">
        <v>52</v>
      </c>
      <c r="B54" s="95" t="s">
        <v>234</v>
      </c>
      <c r="C54" s="25"/>
      <c r="D54" s="25"/>
      <c r="E54" s="25">
        <v>125</v>
      </c>
      <c r="F54" s="25"/>
      <c r="G54" s="25"/>
      <c r="H54" s="25"/>
      <c r="I54" s="25"/>
      <c r="J54" s="25"/>
      <c r="K54" s="25"/>
      <c r="L54" s="25"/>
      <c r="M54" s="25"/>
      <c r="N54" s="45"/>
    </row>
    <row r="55" spans="1:14" ht="12.75">
      <c r="A55" s="44">
        <v>53</v>
      </c>
      <c r="B55" s="95" t="s">
        <v>235</v>
      </c>
      <c r="C55" s="25"/>
      <c r="D55" s="25"/>
      <c r="E55" s="25"/>
      <c r="F55" s="25"/>
      <c r="G55" s="25"/>
      <c r="H55" s="25"/>
      <c r="I55" s="25">
        <v>205.75</v>
      </c>
      <c r="J55" s="25"/>
      <c r="K55" s="25"/>
      <c r="L55" s="25"/>
      <c r="M55" s="25"/>
      <c r="N55" s="45"/>
    </row>
    <row r="56" spans="1:14" ht="12.75">
      <c r="A56" s="44">
        <v>55</v>
      </c>
      <c r="B56" s="95" t="s">
        <v>236</v>
      </c>
      <c r="C56" s="25">
        <v>250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45"/>
    </row>
    <row r="57" spans="1:14" ht="12.75">
      <c r="A57" s="46">
        <v>56</v>
      </c>
      <c r="B57" s="96" t="s">
        <v>237</v>
      </c>
      <c r="C57" s="26"/>
      <c r="D57" s="26"/>
      <c r="E57" s="26"/>
      <c r="F57" s="26"/>
      <c r="G57" s="26"/>
      <c r="H57" s="26"/>
      <c r="I57" s="26"/>
      <c r="J57" s="26"/>
      <c r="K57" s="26">
        <v>500</v>
      </c>
      <c r="L57" s="26"/>
      <c r="M57" s="26"/>
      <c r="N57" s="47"/>
    </row>
    <row r="58" spans="1:14" ht="12.75">
      <c r="A58" s="44">
        <v>57</v>
      </c>
      <c r="B58" s="95" t="s">
        <v>238</v>
      </c>
      <c r="C58" s="25">
        <v>500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45"/>
    </row>
    <row r="59" spans="1:14" ht="12.75">
      <c r="A59" s="44">
        <v>58</v>
      </c>
      <c r="B59" s="95" t="s">
        <v>239</v>
      </c>
      <c r="C59" s="25">
        <v>250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45"/>
    </row>
    <row r="60" spans="1:14" ht="12.75">
      <c r="A60" s="44">
        <v>59</v>
      </c>
      <c r="B60" s="95" t="s">
        <v>240</v>
      </c>
      <c r="C60" s="25"/>
      <c r="D60" s="25"/>
      <c r="E60" s="25">
        <v>125</v>
      </c>
      <c r="F60" s="25"/>
      <c r="G60" s="25"/>
      <c r="H60" s="25"/>
      <c r="I60" s="25"/>
      <c r="J60" s="25"/>
      <c r="K60" s="25"/>
      <c r="L60" s="25"/>
      <c r="M60" s="25"/>
      <c r="N60" s="45"/>
    </row>
    <row r="61" spans="1:14" ht="12.75">
      <c r="A61" s="44">
        <v>60</v>
      </c>
      <c r="B61" s="95" t="s">
        <v>241</v>
      </c>
      <c r="C61" s="25">
        <v>250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45"/>
    </row>
    <row r="62" spans="1:14" ht="12.75">
      <c r="A62" s="44">
        <v>63</v>
      </c>
      <c r="B62" s="95" t="s">
        <v>242</v>
      </c>
      <c r="C62" s="25">
        <v>250</v>
      </c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45"/>
    </row>
    <row r="63" spans="1:14" ht="12.75">
      <c r="A63" s="48">
        <v>65</v>
      </c>
      <c r="B63" s="97" t="s">
        <v>244</v>
      </c>
      <c r="C63" s="27"/>
      <c r="D63" s="27">
        <v>125</v>
      </c>
      <c r="E63" s="27"/>
      <c r="F63" s="27"/>
      <c r="G63" s="27"/>
      <c r="H63" s="27"/>
      <c r="I63" s="27"/>
      <c r="J63" s="27"/>
      <c r="K63" s="27"/>
      <c r="L63" s="27"/>
      <c r="M63" s="27"/>
      <c r="N63" s="49"/>
    </row>
    <row r="64" spans="1:14" ht="12.75">
      <c r="A64" s="44">
        <v>66</v>
      </c>
      <c r="B64" s="95" t="s">
        <v>245</v>
      </c>
      <c r="C64" s="25"/>
      <c r="D64" s="25">
        <v>125</v>
      </c>
      <c r="E64" s="25"/>
      <c r="F64" s="25"/>
      <c r="G64" s="25"/>
      <c r="H64" s="25"/>
      <c r="I64" s="25"/>
      <c r="J64" s="25"/>
      <c r="K64" s="25"/>
      <c r="L64" s="25"/>
      <c r="M64" s="25"/>
      <c r="N64" s="45"/>
    </row>
    <row r="65" spans="1:14" ht="12.75">
      <c r="A65" s="44">
        <v>67</v>
      </c>
      <c r="B65" s="95" t="s">
        <v>246</v>
      </c>
      <c r="C65" s="25">
        <v>500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45"/>
    </row>
    <row r="66" spans="1:14" ht="12.75">
      <c r="A66" s="44">
        <v>82</v>
      </c>
      <c r="B66" s="95" t="s">
        <v>263</v>
      </c>
      <c r="C66" s="25">
        <v>250</v>
      </c>
      <c r="D66" s="25"/>
      <c r="E66" s="206"/>
      <c r="F66" s="25"/>
      <c r="G66" s="25"/>
      <c r="H66" s="25"/>
      <c r="I66" s="25"/>
      <c r="J66" s="25"/>
      <c r="K66" s="25"/>
      <c r="L66" s="25"/>
      <c r="M66" s="25"/>
      <c r="N66" s="45"/>
    </row>
    <row r="67" spans="1:14" ht="12.75">
      <c r="A67" s="48">
        <v>70</v>
      </c>
      <c r="B67" s="97" t="s">
        <v>248</v>
      </c>
      <c r="C67" s="27">
        <v>250</v>
      </c>
      <c r="D67" s="27"/>
      <c r="F67" s="27"/>
      <c r="G67" s="27"/>
      <c r="H67" s="27"/>
      <c r="I67" s="27"/>
      <c r="J67" s="27"/>
      <c r="K67" s="27"/>
      <c r="L67" s="27"/>
      <c r="M67" s="27"/>
      <c r="N67" s="45"/>
    </row>
    <row r="68" spans="1:14" ht="12.75">
      <c r="A68" s="44">
        <v>73</v>
      </c>
      <c r="B68" s="95" t="s">
        <v>250</v>
      </c>
      <c r="C68" s="25">
        <v>250</v>
      </c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45"/>
    </row>
    <row r="69" spans="1:14" ht="12.75">
      <c r="A69" s="46">
        <v>74</v>
      </c>
      <c r="B69" s="96" t="s">
        <v>251</v>
      </c>
      <c r="C69" s="26"/>
      <c r="D69" s="26"/>
      <c r="E69" s="26">
        <v>125</v>
      </c>
      <c r="F69" s="26"/>
      <c r="G69" s="26"/>
      <c r="H69" s="26"/>
      <c r="I69" s="26"/>
      <c r="J69" s="26"/>
      <c r="K69" s="26"/>
      <c r="L69" s="26"/>
      <c r="M69" s="26"/>
      <c r="N69" s="47"/>
    </row>
    <row r="70" spans="1:14" ht="12.75">
      <c r="A70" s="44">
        <v>75</v>
      </c>
      <c r="B70" s="95" t="s">
        <v>253</v>
      </c>
      <c r="C70" s="25">
        <v>250</v>
      </c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45"/>
    </row>
    <row r="71" spans="1:14" ht="12.75">
      <c r="A71" s="44">
        <v>77</v>
      </c>
      <c r="B71" s="95" t="s">
        <v>252</v>
      </c>
      <c r="C71" s="25">
        <v>250</v>
      </c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45"/>
    </row>
    <row r="72" spans="1:14" ht="12.75">
      <c r="A72" s="44">
        <v>79</v>
      </c>
      <c r="B72" s="95" t="s">
        <v>254</v>
      </c>
      <c r="C72" s="25"/>
      <c r="D72" s="25"/>
      <c r="E72" s="25">
        <v>125</v>
      </c>
      <c r="F72" s="25"/>
      <c r="G72" s="25"/>
      <c r="H72" s="25"/>
      <c r="I72" s="25"/>
      <c r="J72" s="25"/>
      <c r="K72" s="25"/>
      <c r="L72" s="25"/>
      <c r="M72" s="25"/>
      <c r="N72" s="45"/>
    </row>
    <row r="73" spans="1:14" ht="12.75">
      <c r="A73" s="44">
        <v>81</v>
      </c>
      <c r="B73" s="95" t="s">
        <v>255</v>
      </c>
      <c r="C73" s="25">
        <v>250</v>
      </c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45"/>
    </row>
    <row r="74" spans="1:14" ht="13.5" thickBot="1">
      <c r="A74" s="44"/>
      <c r="B74" s="9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45"/>
    </row>
    <row r="75" spans="1:14" ht="18.75" thickBot="1">
      <c r="A75" s="50" t="s">
        <v>38</v>
      </c>
      <c r="B75" s="59"/>
      <c r="C75" s="32">
        <f aca="true" t="shared" si="0" ref="C75:N75">SUM(C8:C74)</f>
        <v>23502.78</v>
      </c>
      <c r="D75" s="32">
        <f t="shared" si="0"/>
        <v>750</v>
      </c>
      <c r="E75" s="32">
        <f t="shared" si="0"/>
        <v>1850</v>
      </c>
      <c r="F75" s="32">
        <f t="shared" si="0"/>
        <v>0</v>
      </c>
      <c r="G75" s="32">
        <f t="shared" si="0"/>
        <v>1915</v>
      </c>
      <c r="H75" s="32">
        <f t="shared" si="0"/>
        <v>0</v>
      </c>
      <c r="I75" s="32">
        <f t="shared" si="0"/>
        <v>381.5</v>
      </c>
      <c r="J75" s="32">
        <f t="shared" si="0"/>
        <v>1500</v>
      </c>
      <c r="K75" s="32">
        <f t="shared" si="0"/>
        <v>1500</v>
      </c>
      <c r="L75" s="32">
        <f t="shared" si="0"/>
        <v>27.33</v>
      </c>
      <c r="M75" s="32">
        <f t="shared" si="0"/>
        <v>0</v>
      </c>
      <c r="N75" s="51">
        <f t="shared" si="0"/>
        <v>0</v>
      </c>
    </row>
    <row r="76" spans="1:14" s="12" customFormat="1" ht="12.75" customHeight="1">
      <c r="A76" s="28"/>
      <c r="B76" s="29"/>
      <c r="C76" s="212" t="s">
        <v>15</v>
      </c>
      <c r="D76" s="213"/>
      <c r="E76" s="214"/>
      <c r="F76" s="218" t="s">
        <v>18</v>
      </c>
      <c r="G76" s="218"/>
      <c r="H76" s="218" t="s">
        <v>139</v>
      </c>
      <c r="I76" s="218"/>
      <c r="J76" s="218"/>
      <c r="K76" s="34" t="s">
        <v>33</v>
      </c>
      <c r="L76" s="34" t="s">
        <v>34</v>
      </c>
      <c r="M76" s="34" t="s">
        <v>37</v>
      </c>
      <c r="N76" s="35" t="s">
        <v>32</v>
      </c>
    </row>
    <row r="77" spans="1:14" s="12" customFormat="1" ht="11.25">
      <c r="A77" s="30"/>
      <c r="B77" s="31"/>
      <c r="C77" s="36" t="s">
        <v>13</v>
      </c>
      <c r="D77" s="36" t="s">
        <v>17</v>
      </c>
      <c r="E77" s="36" t="s">
        <v>93</v>
      </c>
      <c r="F77" s="36" t="s">
        <v>19</v>
      </c>
      <c r="G77" s="36" t="s">
        <v>22</v>
      </c>
      <c r="H77" s="36" t="s">
        <v>25</v>
      </c>
      <c r="I77" s="36" t="s">
        <v>27</v>
      </c>
      <c r="J77" s="36" t="s">
        <v>30</v>
      </c>
      <c r="K77" s="36" t="s">
        <v>168</v>
      </c>
      <c r="L77" s="36" t="s">
        <v>36</v>
      </c>
      <c r="M77" s="36" t="s">
        <v>35</v>
      </c>
      <c r="N77" s="37"/>
    </row>
    <row r="78" spans="1:14" s="12" customFormat="1" ht="11.25">
      <c r="A78" s="30"/>
      <c r="B78" s="31"/>
      <c r="C78" s="36" t="s">
        <v>14</v>
      </c>
      <c r="D78" s="36" t="s">
        <v>92</v>
      </c>
      <c r="E78" s="36" t="s">
        <v>94</v>
      </c>
      <c r="F78" s="36" t="s">
        <v>20</v>
      </c>
      <c r="G78" s="36" t="s">
        <v>24</v>
      </c>
      <c r="H78" s="36" t="s">
        <v>26</v>
      </c>
      <c r="I78" s="36" t="s">
        <v>28</v>
      </c>
      <c r="J78" s="36" t="s">
        <v>31</v>
      </c>
      <c r="K78" s="36"/>
      <c r="L78" s="36"/>
      <c r="M78" s="36"/>
      <c r="N78" s="37"/>
    </row>
    <row r="79" spans="1:14" s="12" customFormat="1" ht="12" thickBot="1">
      <c r="A79" s="30"/>
      <c r="B79" s="31"/>
      <c r="C79" s="38" t="s">
        <v>16</v>
      </c>
      <c r="D79" s="38" t="s">
        <v>95</v>
      </c>
      <c r="E79" s="38" t="s">
        <v>95</v>
      </c>
      <c r="F79" s="38" t="s">
        <v>21</v>
      </c>
      <c r="G79" s="38" t="s">
        <v>23</v>
      </c>
      <c r="H79" s="38"/>
      <c r="I79" s="38" t="s">
        <v>29</v>
      </c>
      <c r="J79" s="38"/>
      <c r="K79" s="38"/>
      <c r="L79" s="38"/>
      <c r="M79" s="38"/>
      <c r="N79" s="39"/>
    </row>
    <row r="80" spans="6:10" ht="18.75" thickBot="1">
      <c r="F80" s="40" t="s">
        <v>39</v>
      </c>
      <c r="G80" s="41"/>
      <c r="H80" s="41"/>
      <c r="I80" s="215">
        <f>SUM(C75:N75)</f>
        <v>31426.61</v>
      </c>
      <c r="J80" s="216"/>
    </row>
    <row r="83" ht="12.75">
      <c r="I83" s="11" t="s">
        <v>266</v>
      </c>
    </row>
  </sheetData>
  <mergeCells count="7">
    <mergeCell ref="C4:E4"/>
    <mergeCell ref="C76:E76"/>
    <mergeCell ref="I80:J80"/>
    <mergeCell ref="F4:G4"/>
    <mergeCell ref="H4:J4"/>
    <mergeCell ref="F76:G76"/>
    <mergeCell ref="H76:J76"/>
  </mergeCells>
  <printOptions/>
  <pageMargins left="0.5905511811023623" right="0.5905511811023623" top="0.5905511811023623" bottom="0.5905511811023623" header="0" footer="0"/>
  <pageSetup horizontalDpi="300" verticalDpi="300" orientation="landscape" paperSize="9" r:id="rId2"/>
  <headerFooter alignWithMargins="0">
    <oddHeader>&amp;L&amp;"Arial,fed\&amp;12HIMALAYAN PROJECT DANMARK&amp;C&amp;"Arial,fed\&amp;12Appendix 1&amp;R&amp;P</oddHeader>
    <oddFooter>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27"/>
  <sheetViews>
    <sheetView workbookViewId="0" topLeftCell="A4">
      <selection activeCell="M32" sqref="M32"/>
    </sheetView>
  </sheetViews>
  <sheetFormatPr defaultColWidth="9.140625" defaultRowHeight="12.75"/>
  <cols>
    <col min="1" max="1" width="6.57421875" style="0" customWidth="1"/>
    <col min="3" max="13" width="9.7109375" style="0" customWidth="1"/>
  </cols>
  <sheetData>
    <row r="1" spans="1:14" ht="20.25">
      <c r="A1" s="1" t="s">
        <v>0</v>
      </c>
      <c r="B1" s="6"/>
      <c r="C1" s="6"/>
      <c r="D1" s="6"/>
      <c r="E1" s="1">
        <f>BALANCE!G1</f>
        <v>2002</v>
      </c>
      <c r="F1" s="6"/>
      <c r="G1" s="6"/>
      <c r="H1" s="110" t="s">
        <v>143</v>
      </c>
      <c r="I1" s="3"/>
      <c r="J1" s="3"/>
      <c r="K1" s="3"/>
      <c r="L1" s="3"/>
      <c r="M1" s="6"/>
      <c r="N1" s="6"/>
    </row>
    <row r="2" spans="1:14" ht="12.75">
      <c r="A2" s="6" t="str">
        <f>BALANCE!E2</f>
        <v>Bankkonto: Sparbank Vest: 9260-265-18-42339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3.5" thickBot="1">
      <c r="A3" s="6" t="str">
        <f>BALANCE!E3</f>
        <v>Kasserer: Gisela Franke - Thomsensgade 22,1. - 7800 Skive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12" customFormat="1" ht="11.25">
      <c r="A4" s="52"/>
      <c r="B4" s="18"/>
      <c r="C4" s="211" t="s">
        <v>43</v>
      </c>
      <c r="D4" s="217"/>
      <c r="E4" s="217" t="s">
        <v>44</v>
      </c>
      <c r="F4" s="217"/>
      <c r="G4" s="217" t="s">
        <v>48</v>
      </c>
      <c r="H4" s="217"/>
      <c r="I4" s="209" t="s">
        <v>55</v>
      </c>
      <c r="J4" s="210"/>
      <c r="K4" s="211"/>
      <c r="L4" s="18" t="s">
        <v>62</v>
      </c>
      <c r="M4" s="62" t="s">
        <v>63</v>
      </c>
      <c r="N4" s="112" t="s">
        <v>144</v>
      </c>
    </row>
    <row r="5" spans="1:14" s="12" customFormat="1" ht="11.25">
      <c r="A5" s="53"/>
      <c r="B5" s="20"/>
      <c r="C5" s="31" t="s">
        <v>40</v>
      </c>
      <c r="D5" s="20" t="s">
        <v>42</v>
      </c>
      <c r="E5" s="20" t="s">
        <v>45</v>
      </c>
      <c r="F5" s="20" t="s">
        <v>46</v>
      </c>
      <c r="G5" s="61" t="s">
        <v>140</v>
      </c>
      <c r="H5" s="20" t="s">
        <v>56</v>
      </c>
      <c r="I5" s="20" t="s">
        <v>57</v>
      </c>
      <c r="J5" s="20" t="s">
        <v>58</v>
      </c>
      <c r="K5" s="20" t="s">
        <v>60</v>
      </c>
      <c r="L5" s="20" t="s">
        <v>64</v>
      </c>
      <c r="M5" s="61" t="s">
        <v>35</v>
      </c>
      <c r="N5" s="113"/>
    </row>
    <row r="6" spans="1:14" s="12" customFormat="1" ht="11.25">
      <c r="A6" s="53" t="s">
        <v>10</v>
      </c>
      <c r="B6" s="20"/>
      <c r="C6" s="31" t="s">
        <v>41</v>
      </c>
      <c r="D6" s="20" t="s">
        <v>53</v>
      </c>
      <c r="E6" s="20" t="s">
        <v>52</v>
      </c>
      <c r="F6" s="20" t="s">
        <v>47</v>
      </c>
      <c r="G6" s="20" t="s">
        <v>141</v>
      </c>
      <c r="H6" s="20" t="s">
        <v>50</v>
      </c>
      <c r="I6" s="20" t="s">
        <v>36</v>
      </c>
      <c r="J6" s="20" t="s">
        <v>59</v>
      </c>
      <c r="K6" s="20" t="s">
        <v>61</v>
      </c>
      <c r="L6" s="20"/>
      <c r="M6" s="61"/>
      <c r="N6" s="113"/>
    </row>
    <row r="7" spans="1:14" s="12" customFormat="1" ht="12" thickBot="1">
      <c r="A7" s="54" t="s">
        <v>11</v>
      </c>
      <c r="B7" s="22" t="s">
        <v>12</v>
      </c>
      <c r="C7" s="55"/>
      <c r="D7" s="22" t="s">
        <v>54</v>
      </c>
      <c r="E7" s="22" t="s">
        <v>51</v>
      </c>
      <c r="F7" s="22"/>
      <c r="G7" s="22" t="s">
        <v>142</v>
      </c>
      <c r="H7" s="22"/>
      <c r="I7" s="22"/>
      <c r="J7" s="22"/>
      <c r="K7" s="22"/>
      <c r="L7" s="22"/>
      <c r="M7" s="111"/>
      <c r="N7" s="113"/>
    </row>
    <row r="8" spans="1:14" ht="12.75">
      <c r="A8" s="42">
        <v>2</v>
      </c>
      <c r="B8" s="94" t="s">
        <v>199</v>
      </c>
      <c r="C8" s="24"/>
      <c r="D8" s="24"/>
      <c r="E8" s="24"/>
      <c r="F8" s="24"/>
      <c r="G8" s="24"/>
      <c r="H8" s="24"/>
      <c r="I8" s="24"/>
      <c r="J8" s="24"/>
      <c r="K8" s="24">
        <v>100</v>
      </c>
      <c r="L8" s="24"/>
      <c r="M8" s="25"/>
      <c r="N8" s="43"/>
    </row>
    <row r="9" spans="1:14" ht="12.75">
      <c r="A9" s="44">
        <v>25</v>
      </c>
      <c r="B9" s="95" t="s">
        <v>214</v>
      </c>
      <c r="C9" s="25"/>
      <c r="D9" s="25"/>
      <c r="E9" s="25"/>
      <c r="F9" s="25"/>
      <c r="G9" s="25">
        <v>1464</v>
      </c>
      <c r="H9" s="25"/>
      <c r="I9" s="25"/>
      <c r="J9" s="25"/>
      <c r="K9" s="25"/>
      <c r="L9" s="25"/>
      <c r="M9" s="25"/>
      <c r="N9" s="45"/>
    </row>
    <row r="10" spans="1:14" ht="12.75">
      <c r="A10" s="44">
        <v>29</v>
      </c>
      <c r="B10" s="95" t="s">
        <v>216</v>
      </c>
      <c r="C10" s="25">
        <v>2125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45"/>
    </row>
    <row r="11" spans="1:14" ht="12.75">
      <c r="A11" s="44">
        <v>45</v>
      </c>
      <c r="B11" s="95" t="s">
        <v>228</v>
      </c>
      <c r="C11" s="25"/>
      <c r="D11" s="25">
        <v>928</v>
      </c>
      <c r="E11" s="25"/>
      <c r="F11" s="25"/>
      <c r="G11" s="25"/>
      <c r="H11" s="25"/>
      <c r="I11" s="25"/>
      <c r="J11" s="25"/>
      <c r="K11" s="25"/>
      <c r="L11" s="25"/>
      <c r="M11" s="25"/>
      <c r="N11" s="45"/>
    </row>
    <row r="12" spans="1:14" ht="12.75">
      <c r="A12" s="46">
        <v>48</v>
      </c>
      <c r="B12" s="96" t="s">
        <v>230</v>
      </c>
      <c r="C12" s="26"/>
      <c r="D12" s="26"/>
      <c r="E12" s="26"/>
      <c r="F12" s="26"/>
      <c r="G12" s="26"/>
      <c r="H12" s="26"/>
      <c r="I12" s="26"/>
      <c r="J12" s="26">
        <v>150</v>
      </c>
      <c r="K12" s="26"/>
      <c r="L12" s="26"/>
      <c r="M12" s="26"/>
      <c r="N12" s="45"/>
    </row>
    <row r="13" spans="1:14" ht="12.75">
      <c r="A13" s="48">
        <v>54</v>
      </c>
      <c r="B13" s="97" t="s">
        <v>235</v>
      </c>
      <c r="C13" s="27"/>
      <c r="D13" s="27"/>
      <c r="E13" s="27">
        <v>250</v>
      </c>
      <c r="F13" s="27"/>
      <c r="G13" s="27"/>
      <c r="H13" s="27"/>
      <c r="I13" s="27"/>
      <c r="J13" s="27"/>
      <c r="K13" s="27"/>
      <c r="L13" s="27"/>
      <c r="M13" s="25"/>
      <c r="N13" s="49"/>
    </row>
    <row r="14" spans="1:14" ht="12.75">
      <c r="A14" s="44">
        <v>64</v>
      </c>
      <c r="B14" s="95" t="s">
        <v>243</v>
      </c>
      <c r="C14" s="25"/>
      <c r="D14" s="25"/>
      <c r="E14" s="25"/>
      <c r="F14" s="25"/>
      <c r="G14" s="25"/>
      <c r="H14" s="25"/>
      <c r="I14" s="25"/>
      <c r="J14" s="189">
        <v>85</v>
      </c>
      <c r="K14" s="189"/>
      <c r="L14" s="25"/>
      <c r="M14" s="25"/>
      <c r="N14" s="45"/>
    </row>
    <row r="15" spans="1:14" ht="12.75">
      <c r="A15" s="44">
        <v>69</v>
      </c>
      <c r="B15" s="95" t="s">
        <v>247</v>
      </c>
      <c r="C15" s="25"/>
      <c r="D15" s="25">
        <v>932.5</v>
      </c>
      <c r="E15" s="25"/>
      <c r="F15" s="25"/>
      <c r="G15" s="25"/>
      <c r="H15" s="25"/>
      <c r="I15" s="25"/>
      <c r="J15" s="25"/>
      <c r="K15" s="189"/>
      <c r="L15" s="25"/>
      <c r="M15" s="25"/>
      <c r="N15" s="45"/>
    </row>
    <row r="16" spans="1:14" ht="12.75">
      <c r="A16" s="44">
        <v>71</v>
      </c>
      <c r="B16" s="95" t="s">
        <v>249</v>
      </c>
      <c r="C16" s="25"/>
      <c r="D16" s="25"/>
      <c r="E16" s="25"/>
      <c r="F16" s="25"/>
      <c r="G16" s="25"/>
      <c r="H16" s="25"/>
      <c r="I16" s="25"/>
      <c r="J16" s="189">
        <v>85</v>
      </c>
      <c r="K16" s="189"/>
      <c r="L16" s="25"/>
      <c r="M16" s="25"/>
      <c r="N16" s="45"/>
    </row>
    <row r="17" spans="1:14" ht="12.75">
      <c r="A17" s="46">
        <v>72</v>
      </c>
      <c r="B17" s="96" t="s">
        <v>262</v>
      </c>
      <c r="C17" s="26">
        <v>2125</v>
      </c>
      <c r="D17" s="26"/>
      <c r="E17" s="26"/>
      <c r="F17" s="26"/>
      <c r="G17" s="26"/>
      <c r="H17" s="26"/>
      <c r="I17" s="26"/>
      <c r="J17" s="26"/>
      <c r="K17" s="26"/>
      <c r="L17" s="26"/>
      <c r="M17" s="206"/>
      <c r="N17" s="207"/>
    </row>
    <row r="18" spans="1:14" ht="13.5" thickBot="1">
      <c r="A18" s="46">
        <v>80</v>
      </c>
      <c r="B18" s="96" t="s">
        <v>254</v>
      </c>
      <c r="C18" s="26"/>
      <c r="D18" s="26"/>
      <c r="E18" s="26"/>
      <c r="F18" s="26"/>
      <c r="G18" s="26"/>
      <c r="H18" s="26"/>
      <c r="I18" s="26"/>
      <c r="J18" s="26">
        <v>85</v>
      </c>
      <c r="K18" s="26"/>
      <c r="L18" s="26"/>
      <c r="M18" s="25"/>
      <c r="N18" s="114"/>
    </row>
    <row r="19" spans="1:255" ht="18.75" thickBot="1">
      <c r="A19" s="50" t="s">
        <v>38</v>
      </c>
      <c r="B19" s="59"/>
      <c r="C19" s="32">
        <f aca="true" t="shared" si="0" ref="C19:N19">SUM(C8:C18)</f>
        <v>4250</v>
      </c>
      <c r="D19" s="32">
        <f t="shared" si="0"/>
        <v>1860.5</v>
      </c>
      <c r="E19" s="32">
        <f t="shared" si="0"/>
        <v>250</v>
      </c>
      <c r="F19" s="32">
        <f t="shared" si="0"/>
        <v>0</v>
      </c>
      <c r="G19" s="32">
        <f t="shared" si="0"/>
        <v>1464</v>
      </c>
      <c r="H19" s="32">
        <f t="shared" si="0"/>
        <v>0</v>
      </c>
      <c r="I19" s="32">
        <f t="shared" si="0"/>
        <v>0</v>
      </c>
      <c r="J19" s="32">
        <f t="shared" si="0"/>
        <v>405</v>
      </c>
      <c r="K19" s="32">
        <f t="shared" si="0"/>
        <v>100</v>
      </c>
      <c r="L19" s="32">
        <f t="shared" si="0"/>
        <v>0</v>
      </c>
      <c r="M19" s="32">
        <f t="shared" si="0"/>
        <v>0</v>
      </c>
      <c r="N19" s="32">
        <f t="shared" si="0"/>
        <v>0</v>
      </c>
      <c r="IU19" s="33"/>
    </row>
    <row r="20" spans="1:12" ht="18.75" thickBot="1">
      <c r="A20" s="10"/>
      <c r="B20" s="9"/>
      <c r="C20" s="11"/>
      <c r="D20" s="40" t="s">
        <v>89</v>
      </c>
      <c r="E20" s="60"/>
      <c r="F20" s="41"/>
      <c r="G20" s="41"/>
      <c r="H20" s="219">
        <f>SUM(C19:N19)</f>
        <v>8329.5</v>
      </c>
      <c r="I20" s="220"/>
      <c r="J20" s="11"/>
      <c r="K20" s="11"/>
      <c r="L20" s="11"/>
    </row>
    <row r="24" spans="2:9" ht="12.75">
      <c r="B24" s="7"/>
      <c r="C24" s="7"/>
      <c r="D24" s="7"/>
      <c r="E24" s="7"/>
      <c r="F24" s="7"/>
      <c r="G24" s="7"/>
      <c r="H24" s="7"/>
      <c r="I24" s="7"/>
    </row>
    <row r="25" spans="2:9" ht="12.75">
      <c r="B25" s="7"/>
      <c r="C25" s="7"/>
      <c r="D25" s="7"/>
      <c r="E25" s="7"/>
      <c r="F25" s="7"/>
      <c r="G25" s="7"/>
      <c r="H25" s="7"/>
      <c r="I25" s="7"/>
    </row>
    <row r="26" spans="2:9" ht="12.75">
      <c r="B26" s="7"/>
      <c r="C26" s="7"/>
      <c r="D26" s="7"/>
      <c r="E26" s="7"/>
      <c r="F26" s="7"/>
      <c r="G26" s="7"/>
      <c r="H26" s="7"/>
      <c r="I26" s="7"/>
    </row>
    <row r="27" spans="3:6" ht="12.75">
      <c r="C27" s="7"/>
      <c r="D27" s="7"/>
      <c r="E27" s="7"/>
      <c r="F27" s="7"/>
    </row>
  </sheetData>
  <mergeCells count="5">
    <mergeCell ref="H20:I20"/>
    <mergeCell ref="I4:K4"/>
    <mergeCell ref="C4:D4"/>
    <mergeCell ref="E4:F4"/>
    <mergeCell ref="G4:H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2"/>
  <headerFooter alignWithMargins="0">
    <oddHeader>&amp;L&amp;"Arial,fed\&amp;12HIMALAYAN PROJECT DANMARK&amp;C&amp;"Arial,fed\&amp;12Appendix 2&amp;R&amp;P</oddHeader>
    <oddFooter>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6"/>
  <sheetViews>
    <sheetView workbookViewId="0" topLeftCell="A1">
      <selection activeCell="G25" sqref="G25"/>
    </sheetView>
  </sheetViews>
  <sheetFormatPr defaultColWidth="9.140625" defaultRowHeight="12.75"/>
  <cols>
    <col min="1" max="1" width="6.57421875" style="0" customWidth="1"/>
    <col min="3" max="14" width="9.7109375" style="0" customWidth="1"/>
  </cols>
  <sheetData>
    <row r="1" spans="1:14" ht="20.25">
      <c r="A1" s="1" t="s">
        <v>0</v>
      </c>
      <c r="B1" s="6"/>
      <c r="C1" s="6"/>
      <c r="D1" s="6"/>
      <c r="E1" s="1">
        <f>BALANCE!G1</f>
        <v>2002</v>
      </c>
      <c r="F1" s="6"/>
      <c r="G1" s="6"/>
      <c r="H1" s="8" t="s">
        <v>6</v>
      </c>
      <c r="I1" s="3"/>
      <c r="J1" s="3"/>
      <c r="K1" s="3"/>
      <c r="L1" s="6"/>
      <c r="M1" s="6"/>
      <c r="N1" s="6"/>
    </row>
    <row r="2" spans="1:14" ht="12.75">
      <c r="A2" s="6" t="str">
        <f>BALANCE!E2</f>
        <v>Bankkonto: Sparbank Vest: 9260-265-18-42339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3.5" thickBot="1">
      <c r="A3" s="6" t="str">
        <f>BALANCE!E3</f>
        <v>Kasserer: Gisela Franke - Thomsensgade 22,1. - 7800 Skive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12" customFormat="1" ht="12.75" customHeight="1">
      <c r="A4" s="52"/>
      <c r="B4" s="18"/>
      <c r="C4" s="209" t="s">
        <v>65</v>
      </c>
      <c r="D4" s="210"/>
      <c r="E4" s="210"/>
      <c r="F4" s="211"/>
      <c r="G4" s="209" t="s">
        <v>74</v>
      </c>
      <c r="H4" s="210"/>
      <c r="I4" s="210"/>
      <c r="J4" s="210"/>
      <c r="K4" s="211"/>
      <c r="L4" s="18" t="s">
        <v>85</v>
      </c>
      <c r="M4" s="62" t="s">
        <v>87</v>
      </c>
      <c r="N4" s="19" t="s">
        <v>145</v>
      </c>
    </row>
    <row r="5" spans="1:14" s="12" customFormat="1" ht="11.25">
      <c r="A5" s="53"/>
      <c r="B5" s="20"/>
      <c r="C5" s="221" t="s">
        <v>66</v>
      </c>
      <c r="D5" s="222"/>
      <c r="E5" s="221" t="s">
        <v>67</v>
      </c>
      <c r="F5" s="222"/>
      <c r="G5" s="20" t="s">
        <v>75</v>
      </c>
      <c r="H5" s="20" t="s">
        <v>76</v>
      </c>
      <c r="I5" s="20" t="s">
        <v>77</v>
      </c>
      <c r="J5" s="20" t="s">
        <v>78</v>
      </c>
      <c r="K5" s="20" t="s">
        <v>79</v>
      </c>
      <c r="L5" s="20" t="s">
        <v>86</v>
      </c>
      <c r="M5" s="61" t="s">
        <v>35</v>
      </c>
      <c r="N5" s="21"/>
    </row>
    <row r="6" spans="1:14" s="12" customFormat="1" ht="11.25">
      <c r="A6" s="53" t="s">
        <v>10</v>
      </c>
      <c r="B6" s="20"/>
      <c r="C6" s="31" t="s">
        <v>68</v>
      </c>
      <c r="D6" s="20" t="s">
        <v>70</v>
      </c>
      <c r="E6" s="20" t="s">
        <v>72</v>
      </c>
      <c r="F6" s="20" t="s">
        <v>73</v>
      </c>
      <c r="G6" s="20" t="s">
        <v>80</v>
      </c>
      <c r="H6" s="20" t="s">
        <v>82</v>
      </c>
      <c r="I6" s="20" t="s">
        <v>83</v>
      </c>
      <c r="J6" s="20" t="s">
        <v>256</v>
      </c>
      <c r="K6" s="20" t="s">
        <v>35</v>
      </c>
      <c r="L6" s="20"/>
      <c r="M6" s="61"/>
      <c r="N6" s="21"/>
    </row>
    <row r="7" spans="1:14" s="12" customFormat="1" ht="12" thickBot="1">
      <c r="A7" s="54" t="s">
        <v>11</v>
      </c>
      <c r="B7" s="22" t="s">
        <v>12</v>
      </c>
      <c r="C7" s="55" t="s">
        <v>69</v>
      </c>
      <c r="D7" s="22" t="s">
        <v>71</v>
      </c>
      <c r="E7" s="22" t="s">
        <v>69</v>
      </c>
      <c r="F7" s="22" t="s">
        <v>71</v>
      </c>
      <c r="G7" s="22" t="s">
        <v>81</v>
      </c>
      <c r="H7" s="22"/>
      <c r="I7" s="22" t="s">
        <v>84</v>
      </c>
      <c r="J7" s="22" t="s">
        <v>81</v>
      </c>
      <c r="K7" s="22"/>
      <c r="L7" s="22"/>
      <c r="M7" s="111"/>
      <c r="N7" s="23"/>
    </row>
    <row r="8" spans="1:14" ht="12.75">
      <c r="A8" s="42">
        <v>64</v>
      </c>
      <c r="B8" s="56" t="s">
        <v>243</v>
      </c>
      <c r="C8" s="24"/>
      <c r="D8" s="24"/>
      <c r="E8" s="24"/>
      <c r="F8" s="24"/>
      <c r="G8" s="24"/>
      <c r="H8" s="24"/>
      <c r="I8" s="24">
        <v>8000</v>
      </c>
      <c r="J8" s="24"/>
      <c r="K8" s="24"/>
      <c r="L8" s="24"/>
      <c r="M8" s="24"/>
      <c r="N8" s="43"/>
    </row>
    <row r="9" spans="1:14" ht="12.75">
      <c r="A9" s="194">
        <v>68</v>
      </c>
      <c r="B9" s="195" t="s">
        <v>247</v>
      </c>
      <c r="C9" s="189"/>
      <c r="D9" s="189"/>
      <c r="E9" s="189"/>
      <c r="F9" s="189"/>
      <c r="G9" s="189"/>
      <c r="H9" s="189"/>
      <c r="I9" s="189"/>
      <c r="J9" s="189"/>
      <c r="K9" s="189">
        <v>378</v>
      </c>
      <c r="L9" s="189"/>
      <c r="M9" s="189"/>
      <c r="N9" s="45"/>
    </row>
    <row r="10" spans="1:14" ht="12.75">
      <c r="A10" s="204">
        <v>71</v>
      </c>
      <c r="B10" s="205" t="s">
        <v>249</v>
      </c>
      <c r="C10" s="189"/>
      <c r="D10" s="189"/>
      <c r="E10" s="189"/>
      <c r="F10" s="189"/>
      <c r="G10" s="189"/>
      <c r="H10" s="189"/>
      <c r="I10" s="189"/>
      <c r="J10" s="7"/>
      <c r="K10" s="196"/>
      <c r="L10" s="189"/>
      <c r="M10" s="189"/>
      <c r="N10" s="45"/>
    </row>
    <row r="11" spans="1:14" ht="12.75">
      <c r="A11" s="194">
        <v>80</v>
      </c>
      <c r="B11" s="195" t="s">
        <v>254</v>
      </c>
      <c r="C11" s="189"/>
      <c r="D11" s="189"/>
      <c r="E11" s="189"/>
      <c r="F11" s="189"/>
      <c r="G11" s="189"/>
      <c r="H11" s="189"/>
      <c r="I11" s="189"/>
      <c r="J11" s="189">
        <v>2540.61</v>
      </c>
      <c r="K11" s="197"/>
      <c r="L11" s="189"/>
      <c r="M11" s="189"/>
      <c r="N11" s="45"/>
    </row>
    <row r="12" spans="1:14" ht="12.75">
      <c r="A12" s="198">
        <v>71</v>
      </c>
      <c r="B12" s="199" t="s">
        <v>257</v>
      </c>
      <c r="C12" s="200">
        <v>3268.47</v>
      </c>
      <c r="D12" s="200">
        <v>1084.26</v>
      </c>
      <c r="E12" s="200"/>
      <c r="F12" s="200"/>
      <c r="G12" s="200"/>
      <c r="H12" s="200"/>
      <c r="I12" s="200"/>
      <c r="J12" s="200"/>
      <c r="K12" s="202">
        <v>1460.67</v>
      </c>
      <c r="L12" s="203"/>
      <c r="M12" s="201"/>
      <c r="N12" s="47"/>
    </row>
    <row r="13" spans="1:14" ht="12.75">
      <c r="A13" s="48"/>
      <c r="B13" s="58" t="s">
        <v>258</v>
      </c>
      <c r="C13" s="27"/>
      <c r="D13" s="27"/>
      <c r="E13" s="27"/>
      <c r="F13" s="27"/>
      <c r="G13" s="27">
        <v>10000</v>
      </c>
      <c r="H13" s="27"/>
      <c r="I13" s="27"/>
      <c r="J13" s="27"/>
      <c r="K13" s="25"/>
      <c r="L13" s="25"/>
      <c r="M13" s="27"/>
      <c r="N13" s="45"/>
    </row>
    <row r="14" spans="1:14" ht="13.5" thickBot="1">
      <c r="A14" s="44"/>
      <c r="B14" s="57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45"/>
    </row>
    <row r="15" spans="1:256" ht="18.75" thickBot="1">
      <c r="A15" s="50" t="s">
        <v>38</v>
      </c>
      <c r="B15" s="59"/>
      <c r="C15" s="32">
        <f aca="true" t="shared" si="0" ref="C15:N15">SUM(C8:C14)</f>
        <v>3268.47</v>
      </c>
      <c r="D15" s="32">
        <f t="shared" si="0"/>
        <v>1084.26</v>
      </c>
      <c r="E15" s="32">
        <f t="shared" si="0"/>
        <v>0</v>
      </c>
      <c r="F15" s="32">
        <f t="shared" si="0"/>
        <v>0</v>
      </c>
      <c r="G15" s="32">
        <f t="shared" si="0"/>
        <v>10000</v>
      </c>
      <c r="H15" s="32">
        <f t="shared" si="0"/>
        <v>0</v>
      </c>
      <c r="I15" s="32">
        <f t="shared" si="0"/>
        <v>8000</v>
      </c>
      <c r="J15" s="32">
        <f t="shared" si="0"/>
        <v>2540.61</v>
      </c>
      <c r="K15" s="32">
        <f t="shared" si="0"/>
        <v>1838.67</v>
      </c>
      <c r="L15" s="32">
        <f t="shared" si="0"/>
        <v>0</v>
      </c>
      <c r="M15" s="32">
        <f t="shared" si="0"/>
        <v>0</v>
      </c>
      <c r="N15" s="51">
        <f t="shared" si="0"/>
        <v>0</v>
      </c>
      <c r="IV15" s="33"/>
    </row>
    <row r="16" spans="1:13" ht="18.75" thickBot="1">
      <c r="A16" s="10"/>
      <c r="B16" s="9"/>
      <c r="C16" s="11"/>
      <c r="D16" s="11"/>
      <c r="E16" s="40" t="s">
        <v>88</v>
      </c>
      <c r="F16" s="41"/>
      <c r="G16" s="41"/>
      <c r="H16" s="215">
        <f>SUM(C15:M15)</f>
        <v>26732.010000000002</v>
      </c>
      <c r="I16" s="216"/>
      <c r="J16" s="11"/>
      <c r="K16" s="11"/>
      <c r="L16" s="11"/>
      <c r="M16" s="11"/>
    </row>
  </sheetData>
  <mergeCells count="5">
    <mergeCell ref="H16:I16"/>
    <mergeCell ref="C4:F4"/>
    <mergeCell ref="C5:D5"/>
    <mergeCell ref="E5:F5"/>
    <mergeCell ref="G4:K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2"/>
  <headerFooter alignWithMargins="0">
    <oddHeader>&amp;L&amp;"Arial,fed\&amp;12HIMALAYAN PROJECT DANMARK&amp;C&amp;"Arial,fed\&amp;12Appendix 3&amp;R&amp;P</oddHeader>
    <oddFooter>&amp;R&amp;D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H19" sqref="H19"/>
    </sheetView>
  </sheetViews>
  <sheetFormatPr defaultColWidth="9.140625" defaultRowHeight="12.75"/>
  <cols>
    <col min="1" max="1" width="7.7109375" style="0" customWidth="1"/>
    <col min="3" max="14" width="9.57421875" style="0" customWidth="1"/>
  </cols>
  <sheetData>
    <row r="1" spans="1:14" ht="20.25">
      <c r="A1" s="13" t="s">
        <v>0</v>
      </c>
      <c r="B1" s="14"/>
      <c r="C1" s="14"/>
      <c r="D1" s="14"/>
      <c r="E1" s="14"/>
      <c r="F1" s="14"/>
      <c r="G1" s="14"/>
      <c r="H1" s="86">
        <f>BALANCE!G1</f>
        <v>2002</v>
      </c>
      <c r="I1" s="14"/>
      <c r="J1" s="15" t="s">
        <v>177</v>
      </c>
      <c r="K1" s="3"/>
      <c r="L1" s="3"/>
      <c r="M1" s="6"/>
      <c r="N1" s="14"/>
    </row>
    <row r="2" spans="1:14" ht="12.75">
      <c r="A2" s="14" t="str">
        <f>BALANCE!E2</f>
        <v>Bankkonto: Sparbank Vest: 9260-265-18-42339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3.5" thickBot="1">
      <c r="A3" s="123" t="str">
        <f>BALANCE!E3</f>
        <v>Kasserer: Gisela Franke - Thomsensgade 22,1. - 7800 Skive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s="159" customFormat="1" ht="12.75">
      <c r="A4" s="158"/>
      <c r="B4" s="158"/>
      <c r="C4" s="223" t="s">
        <v>178</v>
      </c>
      <c r="D4" s="223"/>
      <c r="E4" s="223"/>
      <c r="F4" s="223" t="s">
        <v>179</v>
      </c>
      <c r="G4" s="223"/>
      <c r="H4" s="223"/>
      <c r="I4" s="223" t="s">
        <v>180</v>
      </c>
      <c r="J4" s="223"/>
      <c r="K4" s="223"/>
      <c r="L4" s="223" t="s">
        <v>181</v>
      </c>
      <c r="M4" s="223"/>
      <c r="N4" s="223"/>
    </row>
    <row r="5" spans="1:14" s="160" customFormat="1" ht="12.75">
      <c r="A5" s="164" t="s">
        <v>169</v>
      </c>
      <c r="B5" s="164" t="s">
        <v>12</v>
      </c>
      <c r="C5" s="164" t="s">
        <v>170</v>
      </c>
      <c r="D5" s="164" t="s">
        <v>171</v>
      </c>
      <c r="E5" s="164" t="s">
        <v>172</v>
      </c>
      <c r="F5" s="164" t="s">
        <v>170</v>
      </c>
      <c r="G5" s="164" t="s">
        <v>171</v>
      </c>
      <c r="H5" s="164" t="s">
        <v>172</v>
      </c>
      <c r="I5" s="164" t="s">
        <v>170</v>
      </c>
      <c r="J5" s="164" t="s">
        <v>171</v>
      </c>
      <c r="K5" s="164" t="s">
        <v>172</v>
      </c>
      <c r="L5" s="164" t="s">
        <v>170</v>
      </c>
      <c r="M5" s="164" t="s">
        <v>171</v>
      </c>
      <c r="N5" s="164" t="s">
        <v>172</v>
      </c>
    </row>
    <row r="6" spans="1:14" ht="12.75">
      <c r="A6" s="171" t="s">
        <v>196</v>
      </c>
      <c r="B6" s="172" t="s">
        <v>197</v>
      </c>
      <c r="C6" s="166">
        <v>5000</v>
      </c>
      <c r="D6" s="167"/>
      <c r="E6" s="165">
        <f>C6-D6</f>
        <v>5000</v>
      </c>
      <c r="F6" s="166">
        <v>8000</v>
      </c>
      <c r="G6" s="167"/>
      <c r="H6" s="165">
        <f>F6-G6</f>
        <v>8000</v>
      </c>
      <c r="I6" s="166"/>
      <c r="J6" s="167"/>
      <c r="K6" s="165">
        <f>I6-J6</f>
        <v>0</v>
      </c>
      <c r="L6" s="166"/>
      <c r="M6" s="167"/>
      <c r="N6" s="165">
        <f>L6-M6</f>
        <v>0</v>
      </c>
    </row>
    <row r="7" spans="1:14" ht="13.5" thickBot="1">
      <c r="A7" s="173" t="s">
        <v>259</v>
      </c>
      <c r="B7" s="174" t="s">
        <v>258</v>
      </c>
      <c r="C7" s="168">
        <v>10000</v>
      </c>
      <c r="D7" s="25"/>
      <c r="E7" s="169">
        <f>E6+C7-D7</f>
        <v>15000</v>
      </c>
      <c r="F7" s="168"/>
      <c r="G7" s="25"/>
      <c r="H7" s="169">
        <f>H6+F7-G7</f>
        <v>8000</v>
      </c>
      <c r="I7" s="168"/>
      <c r="J7" s="25"/>
      <c r="K7" s="169">
        <f>K6+I7-J7</f>
        <v>0</v>
      </c>
      <c r="L7" s="168"/>
      <c r="M7" s="25"/>
      <c r="N7" s="169">
        <f>N6+L7-M7</f>
        <v>0</v>
      </c>
    </row>
    <row r="8" spans="1:14" ht="13.5" thickBot="1">
      <c r="A8" s="162"/>
      <c r="B8" s="162"/>
      <c r="C8" s="161"/>
      <c r="D8" s="161" t="s">
        <v>173</v>
      </c>
      <c r="E8" s="170">
        <f>E7</f>
        <v>15000</v>
      </c>
      <c r="F8" s="162"/>
      <c r="G8" s="161" t="s">
        <v>173</v>
      </c>
      <c r="H8" s="170">
        <f>H7</f>
        <v>8000</v>
      </c>
      <c r="I8" s="162"/>
      <c r="J8" s="161" t="s">
        <v>173</v>
      </c>
      <c r="K8" s="170">
        <f>K7</f>
        <v>0</v>
      </c>
      <c r="L8" s="162"/>
      <c r="M8" s="161" t="s">
        <v>173</v>
      </c>
      <c r="N8" s="170">
        <f>N7</f>
        <v>0</v>
      </c>
    </row>
    <row r="10" ht="13.5" thickBot="1"/>
    <row r="11" spans="1:12" ht="18.75" thickBot="1">
      <c r="A11" s="163" t="s">
        <v>174</v>
      </c>
      <c r="B11" s="224" t="s">
        <v>264</v>
      </c>
      <c r="C11" s="225"/>
      <c r="D11" s="163" t="s">
        <v>175</v>
      </c>
      <c r="E11" s="162"/>
      <c r="F11" s="162"/>
      <c r="G11" s="162"/>
      <c r="H11" s="162"/>
      <c r="I11" s="162"/>
      <c r="J11" s="226">
        <f>E8+H8+K8+N8</f>
        <v>23000</v>
      </c>
      <c r="K11" s="227"/>
      <c r="L11" s="163" t="s">
        <v>176</v>
      </c>
    </row>
  </sheetData>
  <mergeCells count="6">
    <mergeCell ref="L4:N4"/>
    <mergeCell ref="B11:C11"/>
    <mergeCell ref="J11:K11"/>
    <mergeCell ref="C4:E4"/>
    <mergeCell ref="F4:H4"/>
    <mergeCell ref="I4:K4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2"/>
  <sheetViews>
    <sheetView workbookViewId="0" topLeftCell="A31">
      <selection activeCell="J54" sqref="J54"/>
    </sheetView>
  </sheetViews>
  <sheetFormatPr defaultColWidth="9.140625" defaultRowHeight="12.75"/>
  <cols>
    <col min="1" max="2" width="3.421875" style="0" customWidth="1"/>
    <col min="3" max="3" width="12.7109375" style="0" customWidth="1"/>
    <col min="4" max="4" width="6.8515625" style="0" customWidth="1"/>
    <col min="5" max="5" width="7.7109375" style="0" customWidth="1"/>
    <col min="6" max="11" width="8.7109375" style="0" customWidth="1"/>
    <col min="12" max="13" width="9.7109375" style="0" customWidth="1"/>
  </cols>
  <sheetData>
    <row r="1" spans="1:13" ht="20.25">
      <c r="A1" s="1" t="s">
        <v>0</v>
      </c>
      <c r="B1" s="2"/>
      <c r="C1" s="2"/>
      <c r="D1" s="2"/>
      <c r="E1" s="6"/>
      <c r="F1" s="1"/>
      <c r="G1" s="64">
        <v>2002</v>
      </c>
      <c r="H1" s="6"/>
      <c r="I1" s="8" t="s">
        <v>5</v>
      </c>
      <c r="J1" s="3"/>
      <c r="K1" s="6"/>
      <c r="L1" s="7"/>
      <c r="M1" s="7"/>
    </row>
    <row r="2" spans="1:13" ht="15" customHeight="1">
      <c r="A2" s="3" t="s">
        <v>1</v>
      </c>
      <c r="B2" s="5" t="s">
        <v>3</v>
      </c>
      <c r="C2" s="4"/>
      <c r="D2" s="5">
        <f>G1</f>
        <v>2002</v>
      </c>
      <c r="E2" s="68" t="s">
        <v>8</v>
      </c>
      <c r="F2" s="69"/>
      <c r="G2" s="69"/>
      <c r="H2" s="69"/>
      <c r="I2" s="69"/>
      <c r="J2" s="69"/>
      <c r="K2" s="69"/>
      <c r="L2" s="7"/>
      <c r="M2" s="7"/>
    </row>
    <row r="3" spans="1:13" ht="15" customHeight="1" thickBot="1">
      <c r="A3" s="3" t="s">
        <v>2</v>
      </c>
      <c r="B3" s="5" t="s">
        <v>4</v>
      </c>
      <c r="C3" s="4"/>
      <c r="D3" s="5">
        <f>G1</f>
        <v>2002</v>
      </c>
      <c r="E3" s="68" t="s">
        <v>9</v>
      </c>
      <c r="F3" s="69"/>
      <c r="G3" s="69"/>
      <c r="H3" s="69"/>
      <c r="I3" s="69"/>
      <c r="J3" s="69"/>
      <c r="K3" s="69"/>
      <c r="L3" s="7"/>
      <c r="M3" s="7"/>
    </row>
    <row r="4" spans="1:13" s="63" customFormat="1" ht="10.5" customHeight="1">
      <c r="A4" s="228"/>
      <c r="B4" s="229"/>
      <c r="C4" s="229"/>
      <c r="D4" s="229"/>
      <c r="E4" s="230"/>
      <c r="F4" s="71">
        <v>1999</v>
      </c>
      <c r="G4" s="70">
        <v>2000</v>
      </c>
      <c r="H4" s="70">
        <v>2001</v>
      </c>
      <c r="I4" s="70">
        <v>2002</v>
      </c>
      <c r="J4" s="70">
        <v>2003</v>
      </c>
      <c r="K4" s="83">
        <v>2004</v>
      </c>
      <c r="L4" s="65"/>
      <c r="M4" s="65"/>
    </row>
    <row r="5" spans="1:11" s="63" customFormat="1" ht="10.5" customHeight="1">
      <c r="A5" s="72" t="s">
        <v>99</v>
      </c>
      <c r="B5" s="73"/>
      <c r="C5" s="73"/>
      <c r="D5" s="73"/>
      <c r="E5" s="74"/>
      <c r="F5" s="81"/>
      <c r="G5" s="81"/>
      <c r="H5" s="81"/>
      <c r="I5" s="152"/>
      <c r="J5" s="81"/>
      <c r="K5" s="84"/>
    </row>
    <row r="6" spans="1:11" s="63" customFormat="1" ht="10.5" customHeight="1">
      <c r="A6" s="72"/>
      <c r="B6" s="73" t="s">
        <v>91</v>
      </c>
      <c r="C6" s="73"/>
      <c r="D6" s="73"/>
      <c r="E6" s="74"/>
      <c r="F6" s="81">
        <v>17250</v>
      </c>
      <c r="G6" s="81">
        <v>20551</v>
      </c>
      <c r="H6" s="81">
        <v>21175</v>
      </c>
      <c r="I6" s="152">
        <f>INDTÆGT!C75</f>
        <v>23502.78</v>
      </c>
      <c r="J6" s="81"/>
      <c r="K6" s="84"/>
    </row>
    <row r="7" spans="1:11" s="63" customFormat="1" ht="10.5" customHeight="1">
      <c r="A7" s="72"/>
      <c r="B7" s="73" t="s">
        <v>96</v>
      </c>
      <c r="C7" s="73"/>
      <c r="D7" s="73"/>
      <c r="E7" s="74"/>
      <c r="F7" s="81">
        <v>0</v>
      </c>
      <c r="G7" s="81">
        <v>300</v>
      </c>
      <c r="H7" s="81">
        <v>0</v>
      </c>
      <c r="I7" s="152">
        <f>INDTÆGT!D75</f>
        <v>750</v>
      </c>
      <c r="J7" s="81"/>
      <c r="K7" s="84"/>
    </row>
    <row r="8" spans="1:11" s="63" customFormat="1" ht="10.5" customHeight="1">
      <c r="A8" s="72"/>
      <c r="B8" s="73" t="s">
        <v>97</v>
      </c>
      <c r="C8" s="73"/>
      <c r="D8" s="73"/>
      <c r="E8" s="74"/>
      <c r="F8" s="81">
        <v>0</v>
      </c>
      <c r="G8" s="81">
        <v>1600</v>
      </c>
      <c r="H8" s="81">
        <v>3025</v>
      </c>
      <c r="I8" s="152">
        <f>INDTÆGT!E75</f>
        <v>1850</v>
      </c>
      <c r="J8" s="81"/>
      <c r="K8" s="84"/>
    </row>
    <row r="9" spans="1:11" s="63" customFormat="1" ht="10.5" customHeight="1">
      <c r="A9" s="72" t="s">
        <v>98</v>
      </c>
      <c r="B9" s="73"/>
      <c r="C9" s="73"/>
      <c r="D9" s="73"/>
      <c r="E9" s="74"/>
      <c r="F9" s="81"/>
      <c r="G9" s="81"/>
      <c r="H9" s="81"/>
      <c r="I9" s="152"/>
      <c r="J9" s="81"/>
      <c r="K9" s="84"/>
    </row>
    <row r="10" spans="1:11" s="63" customFormat="1" ht="10.5" customHeight="1">
      <c r="A10" s="72"/>
      <c r="B10" s="73" t="s">
        <v>100</v>
      </c>
      <c r="C10" s="73"/>
      <c r="D10" s="73"/>
      <c r="E10" s="74"/>
      <c r="F10" s="81">
        <v>2500</v>
      </c>
      <c r="G10" s="81">
        <v>15000</v>
      </c>
      <c r="H10" s="81">
        <v>0</v>
      </c>
      <c r="I10" s="152">
        <f>INDTÆGT!F75</f>
        <v>0</v>
      </c>
      <c r="J10" s="81"/>
      <c r="K10" s="84"/>
    </row>
    <row r="11" spans="1:11" s="63" customFormat="1" ht="10.5" customHeight="1">
      <c r="A11" s="72"/>
      <c r="B11" s="73" t="s">
        <v>101</v>
      </c>
      <c r="C11" s="73"/>
      <c r="D11" s="73"/>
      <c r="E11" s="74"/>
      <c r="F11" s="81">
        <v>600</v>
      </c>
      <c r="G11" s="81">
        <v>0</v>
      </c>
      <c r="H11" s="81">
        <v>1157</v>
      </c>
      <c r="I11" s="152">
        <f>INDTÆGT!G75</f>
        <v>1915</v>
      </c>
      <c r="J11" s="81"/>
      <c r="K11" s="84"/>
    </row>
    <row r="12" spans="1:11" s="63" customFormat="1" ht="10.5" customHeight="1">
      <c r="A12" s="72" t="s">
        <v>139</v>
      </c>
      <c r="B12" s="73"/>
      <c r="C12" s="73"/>
      <c r="D12" s="73"/>
      <c r="E12" s="74"/>
      <c r="F12" s="81"/>
      <c r="G12" s="81"/>
      <c r="H12" s="81"/>
      <c r="I12" s="152"/>
      <c r="J12" s="81"/>
      <c r="K12" s="84"/>
    </row>
    <row r="13" spans="1:11" s="63" customFormat="1" ht="10.5" customHeight="1">
      <c r="A13" s="72"/>
      <c r="B13" s="73" t="s">
        <v>102</v>
      </c>
      <c r="C13" s="73"/>
      <c r="D13" s="73"/>
      <c r="E13" s="74"/>
      <c r="F13" s="81">
        <v>0</v>
      </c>
      <c r="G13" s="81">
        <v>1750</v>
      </c>
      <c r="H13" s="81">
        <v>0</v>
      </c>
      <c r="I13" s="152">
        <f>INDTÆGT!H75</f>
        <v>0</v>
      </c>
      <c r="J13" s="81"/>
      <c r="K13" s="84"/>
    </row>
    <row r="14" spans="1:11" s="63" customFormat="1" ht="10.5" customHeight="1">
      <c r="A14" s="72"/>
      <c r="B14" s="73" t="s">
        <v>103</v>
      </c>
      <c r="C14" s="73"/>
      <c r="D14" s="73"/>
      <c r="E14" s="74"/>
      <c r="F14" s="81">
        <v>1955</v>
      </c>
      <c r="G14" s="81">
        <v>374</v>
      </c>
      <c r="H14" s="81">
        <v>2621</v>
      </c>
      <c r="I14" s="152">
        <f>INDTÆGT!I75</f>
        <v>381.5</v>
      </c>
      <c r="J14" s="81"/>
      <c r="K14" s="84"/>
    </row>
    <row r="15" spans="1:11" s="63" customFormat="1" ht="10.5" customHeight="1">
      <c r="A15" s="72"/>
      <c r="B15" s="73" t="s">
        <v>104</v>
      </c>
      <c r="C15" s="73"/>
      <c r="D15" s="73"/>
      <c r="E15" s="74"/>
      <c r="F15" s="81">
        <v>2788</v>
      </c>
      <c r="G15" s="81">
        <v>1000</v>
      </c>
      <c r="H15" s="81">
        <v>0</v>
      </c>
      <c r="I15" s="152">
        <f>INDTÆGT!J75</f>
        <v>1500</v>
      </c>
      <c r="J15" s="81"/>
      <c r="K15" s="84"/>
    </row>
    <row r="16" spans="1:11" s="63" customFormat="1" ht="10.5" customHeight="1">
      <c r="A16" s="72" t="s">
        <v>167</v>
      </c>
      <c r="B16" s="73"/>
      <c r="C16" s="73"/>
      <c r="D16" s="73"/>
      <c r="E16" s="74"/>
      <c r="F16" s="81">
        <v>0</v>
      </c>
      <c r="G16" s="81">
        <v>0</v>
      </c>
      <c r="H16" s="81">
        <v>3175</v>
      </c>
      <c r="I16" s="152">
        <f>INDTÆGT!K75</f>
        <v>1500</v>
      </c>
      <c r="J16" s="81"/>
      <c r="K16" s="84"/>
    </row>
    <row r="17" spans="1:11" s="63" customFormat="1" ht="10.5" customHeight="1">
      <c r="A17" s="72" t="s">
        <v>152</v>
      </c>
      <c r="B17" s="73"/>
      <c r="C17" s="73"/>
      <c r="D17" s="73"/>
      <c r="E17" s="74"/>
      <c r="F17" s="81">
        <v>5</v>
      </c>
      <c r="G17" s="81">
        <v>15</v>
      </c>
      <c r="H17" s="81">
        <v>15</v>
      </c>
      <c r="I17" s="152">
        <f>INDTÆGT!L75</f>
        <v>27.33</v>
      </c>
      <c r="J17" s="81"/>
      <c r="K17" s="84"/>
    </row>
    <row r="18" spans="1:11" s="63" customFormat="1" ht="13.5" thickBot="1">
      <c r="A18" s="175" t="s">
        <v>90</v>
      </c>
      <c r="B18" s="176" t="s">
        <v>105</v>
      </c>
      <c r="C18" s="177"/>
      <c r="D18" s="178"/>
      <c r="E18" s="179"/>
      <c r="F18" s="180">
        <f aca="true" t="shared" si="0" ref="F18:K18">SUM(F6:F17)</f>
        <v>25098</v>
      </c>
      <c r="G18" s="180">
        <f t="shared" si="0"/>
        <v>40590</v>
      </c>
      <c r="H18" s="180">
        <f t="shared" si="0"/>
        <v>31168</v>
      </c>
      <c r="I18" s="180">
        <f t="shared" si="0"/>
        <v>31426.61</v>
      </c>
      <c r="J18" s="180">
        <f t="shared" si="0"/>
        <v>0</v>
      </c>
      <c r="K18" s="181">
        <f t="shared" si="0"/>
        <v>0</v>
      </c>
    </row>
    <row r="19" spans="1:11" s="63" customFormat="1" ht="10.5" customHeight="1">
      <c r="A19" s="72" t="s">
        <v>107</v>
      </c>
      <c r="B19" s="73"/>
      <c r="C19" s="73"/>
      <c r="D19" s="73"/>
      <c r="E19" s="74"/>
      <c r="F19" s="81"/>
      <c r="G19" s="81"/>
      <c r="H19" s="81"/>
      <c r="I19" s="152"/>
      <c r="J19" s="81"/>
      <c r="K19" s="84"/>
    </row>
    <row r="20" spans="1:11" s="63" customFormat="1" ht="10.5" customHeight="1">
      <c r="A20" s="72"/>
      <c r="B20" s="73" t="s">
        <v>108</v>
      </c>
      <c r="C20" s="73"/>
      <c r="D20" s="73"/>
      <c r="E20" s="74"/>
      <c r="F20" s="81">
        <v>1986</v>
      </c>
      <c r="G20" s="81">
        <v>5465</v>
      </c>
      <c r="H20" s="81">
        <v>3875</v>
      </c>
      <c r="I20" s="152">
        <f>'ADMINISTRATIONS-UDGIFT'!C19</f>
        <v>4250</v>
      </c>
      <c r="J20" s="81"/>
      <c r="K20" s="84"/>
    </row>
    <row r="21" spans="1:11" s="63" customFormat="1" ht="10.5" customHeight="1">
      <c r="A21" s="72"/>
      <c r="B21" s="73" t="s">
        <v>109</v>
      </c>
      <c r="C21" s="73"/>
      <c r="D21" s="73"/>
      <c r="E21" s="74"/>
      <c r="F21" s="81">
        <v>1635</v>
      </c>
      <c r="G21" s="81">
        <v>1765</v>
      </c>
      <c r="H21" s="81">
        <v>2446</v>
      </c>
      <c r="I21" s="152">
        <f>'ADMINISTRATIONS-UDGIFT'!D19</f>
        <v>1860.5</v>
      </c>
      <c r="J21" s="81"/>
      <c r="K21" s="84"/>
    </row>
    <row r="22" spans="1:11" s="63" customFormat="1" ht="10.5" customHeight="1">
      <c r="A22" s="72" t="s">
        <v>44</v>
      </c>
      <c r="B22" s="73"/>
      <c r="C22" s="73"/>
      <c r="D22" s="73"/>
      <c r="E22" s="74"/>
      <c r="F22" s="81"/>
      <c r="G22" s="81"/>
      <c r="H22" s="81"/>
      <c r="I22" s="152"/>
      <c r="J22" s="81"/>
      <c r="K22" s="84"/>
    </row>
    <row r="23" spans="1:11" s="63" customFormat="1" ht="10.5" customHeight="1">
      <c r="A23" s="72"/>
      <c r="B23" s="73" t="s">
        <v>110</v>
      </c>
      <c r="C23" s="73"/>
      <c r="D23" s="73"/>
      <c r="E23" s="74"/>
      <c r="F23" s="81">
        <v>250</v>
      </c>
      <c r="G23" s="81">
        <v>250</v>
      </c>
      <c r="H23" s="81">
        <v>250</v>
      </c>
      <c r="I23" s="152">
        <f>'ADMINISTRATIONS-UDGIFT'!E19</f>
        <v>250</v>
      </c>
      <c r="J23" s="81"/>
      <c r="K23" s="84"/>
    </row>
    <row r="24" spans="1:11" s="63" customFormat="1" ht="10.5" customHeight="1">
      <c r="A24" s="72"/>
      <c r="B24" s="73" t="s">
        <v>111</v>
      </c>
      <c r="C24" s="73"/>
      <c r="D24" s="73"/>
      <c r="E24" s="74"/>
      <c r="F24" s="81">
        <v>600</v>
      </c>
      <c r="G24" s="81">
        <v>400</v>
      </c>
      <c r="H24" s="81">
        <v>0</v>
      </c>
      <c r="I24" s="152">
        <f>'ADMINISTRATIONS-UDGIFT'!F19</f>
        <v>0</v>
      </c>
      <c r="J24" s="81"/>
      <c r="K24" s="84"/>
    </row>
    <row r="25" spans="1:11" s="63" customFormat="1" ht="10.5" customHeight="1">
      <c r="A25" s="72" t="s">
        <v>112</v>
      </c>
      <c r="B25" s="73"/>
      <c r="C25" s="73"/>
      <c r="D25" s="73"/>
      <c r="E25" s="74"/>
      <c r="F25" s="81"/>
      <c r="G25" s="81"/>
      <c r="H25" s="81"/>
      <c r="I25" s="152"/>
      <c r="J25" s="81"/>
      <c r="K25" s="84"/>
    </row>
    <row r="26" spans="1:11" s="63" customFormat="1" ht="10.5" customHeight="1">
      <c r="A26" s="72"/>
      <c r="B26" s="73" t="s">
        <v>49</v>
      </c>
      <c r="C26" s="73"/>
      <c r="D26" s="73"/>
      <c r="E26" s="74"/>
      <c r="F26" s="81">
        <v>0</v>
      </c>
      <c r="G26" s="81">
        <v>1433</v>
      </c>
      <c r="H26" s="81">
        <v>0</v>
      </c>
      <c r="I26" s="152">
        <f>'ADMINISTRATIONS-UDGIFT'!G19</f>
        <v>1464</v>
      </c>
      <c r="J26" s="81"/>
      <c r="K26" s="84"/>
    </row>
    <row r="27" spans="1:11" s="63" customFormat="1" ht="10.5" customHeight="1">
      <c r="A27" s="72"/>
      <c r="B27" s="73" t="s">
        <v>113</v>
      </c>
      <c r="C27" s="73"/>
      <c r="D27" s="73"/>
      <c r="E27" s="74"/>
      <c r="F27" s="81">
        <v>0</v>
      </c>
      <c r="G27" s="81">
        <v>0</v>
      </c>
      <c r="H27" s="81">
        <v>0</v>
      </c>
      <c r="I27" s="152">
        <f>'ADMINISTRATIONS-UDGIFT'!H19</f>
        <v>0</v>
      </c>
      <c r="J27" s="81"/>
      <c r="K27" s="84"/>
    </row>
    <row r="28" spans="1:11" s="63" customFormat="1" ht="10.5" customHeight="1">
      <c r="A28" s="72" t="s">
        <v>55</v>
      </c>
      <c r="B28" s="73"/>
      <c r="C28" s="73"/>
      <c r="D28" s="73"/>
      <c r="E28" s="74"/>
      <c r="F28" s="81"/>
      <c r="G28" s="81"/>
      <c r="H28" s="81"/>
      <c r="I28" s="152"/>
      <c r="J28" s="81"/>
      <c r="K28" s="84"/>
    </row>
    <row r="29" spans="1:11" s="63" customFormat="1" ht="10.5" customHeight="1">
      <c r="A29" s="72"/>
      <c r="B29" s="73" t="s">
        <v>114</v>
      </c>
      <c r="C29" s="73"/>
      <c r="D29" s="73"/>
      <c r="E29" s="74"/>
      <c r="F29" s="81">
        <v>0</v>
      </c>
      <c r="G29" s="81">
        <v>0</v>
      </c>
      <c r="H29" s="81">
        <v>0</v>
      </c>
      <c r="I29" s="152">
        <f>'ADMINISTRATIONS-UDGIFT'!I19</f>
        <v>0</v>
      </c>
      <c r="J29" s="81"/>
      <c r="K29" s="84"/>
    </row>
    <row r="30" spans="1:11" s="63" customFormat="1" ht="10.5" customHeight="1">
      <c r="A30" s="72"/>
      <c r="B30" s="73" t="s">
        <v>115</v>
      </c>
      <c r="C30" s="73"/>
      <c r="D30" s="73"/>
      <c r="E30" s="74"/>
      <c r="F30" s="81">
        <v>383</v>
      </c>
      <c r="G30" s="81">
        <v>208</v>
      </c>
      <c r="H30" s="81">
        <v>195</v>
      </c>
      <c r="I30" s="152">
        <f>'ADMINISTRATIONS-UDGIFT'!J19</f>
        <v>405</v>
      </c>
      <c r="J30" s="81"/>
      <c r="K30" s="84"/>
    </row>
    <row r="31" spans="1:11" s="63" customFormat="1" ht="10.5" customHeight="1">
      <c r="A31" s="72"/>
      <c r="B31" s="73" t="s">
        <v>116</v>
      </c>
      <c r="C31" s="73"/>
      <c r="D31" s="73"/>
      <c r="E31" s="74"/>
      <c r="F31" s="81">
        <v>200</v>
      </c>
      <c r="G31" s="81">
        <v>200</v>
      </c>
      <c r="H31" s="81">
        <v>500</v>
      </c>
      <c r="I31" s="152">
        <f>'ADMINISTRATIONS-UDGIFT'!K19</f>
        <v>100</v>
      </c>
      <c r="J31" s="81"/>
      <c r="K31" s="84"/>
    </row>
    <row r="32" spans="1:11" s="63" customFormat="1" ht="10.5" customHeight="1">
      <c r="A32" s="72" t="s">
        <v>157</v>
      </c>
      <c r="B32" s="73"/>
      <c r="C32" s="73"/>
      <c r="D32" s="73"/>
      <c r="E32" s="74"/>
      <c r="F32" s="81">
        <v>0</v>
      </c>
      <c r="G32" s="81">
        <v>1000</v>
      </c>
      <c r="H32" s="81">
        <v>1250</v>
      </c>
      <c r="I32" s="152">
        <f>'ADMINISTRATIONS-UDGIFT'!L19</f>
        <v>0</v>
      </c>
      <c r="J32" s="81"/>
      <c r="K32" s="84"/>
    </row>
    <row r="33" spans="1:11" s="63" customFormat="1" ht="10.5" customHeight="1">
      <c r="A33" s="72" t="s">
        <v>158</v>
      </c>
      <c r="B33" s="73"/>
      <c r="C33" s="73"/>
      <c r="D33" s="73"/>
      <c r="E33" s="74"/>
      <c r="F33" s="81">
        <v>0</v>
      </c>
      <c r="G33" s="81">
        <v>0</v>
      </c>
      <c r="H33" s="81">
        <v>194</v>
      </c>
      <c r="I33" s="152">
        <f>'ADMINISTRATIONS-UDGIFT'!M19</f>
        <v>0</v>
      </c>
      <c r="J33" s="81"/>
      <c r="K33" s="84"/>
    </row>
    <row r="34" spans="1:11" s="63" customFormat="1" ht="13.5" thickBot="1">
      <c r="A34" s="175" t="s">
        <v>106</v>
      </c>
      <c r="B34" s="176" t="s">
        <v>117</v>
      </c>
      <c r="C34" s="176"/>
      <c r="D34" s="178"/>
      <c r="E34" s="179"/>
      <c r="F34" s="180">
        <f aca="true" t="shared" si="1" ref="F34:K34">SUM(F19:F33)</f>
        <v>5054</v>
      </c>
      <c r="G34" s="180">
        <f t="shared" si="1"/>
        <v>10721</v>
      </c>
      <c r="H34" s="180">
        <f t="shared" si="1"/>
        <v>8710</v>
      </c>
      <c r="I34" s="180">
        <f t="shared" si="1"/>
        <v>8329.5</v>
      </c>
      <c r="J34" s="180">
        <f t="shared" si="1"/>
        <v>0</v>
      </c>
      <c r="K34" s="181">
        <f t="shared" si="1"/>
        <v>0</v>
      </c>
    </row>
    <row r="35" spans="1:11" s="63" customFormat="1" ht="10.5" customHeight="1">
      <c r="A35" s="122" t="s">
        <v>118</v>
      </c>
      <c r="B35" s="119"/>
      <c r="C35" s="119"/>
      <c r="D35" s="120"/>
      <c r="E35" s="121"/>
      <c r="F35" s="117"/>
      <c r="G35" s="117"/>
      <c r="H35" s="117"/>
      <c r="I35" s="117"/>
      <c r="J35" s="117"/>
      <c r="K35" s="118"/>
    </row>
    <row r="36" spans="1:11" s="63" customFormat="1" ht="10.5" customHeight="1">
      <c r="A36" s="72"/>
      <c r="B36" s="73" t="s">
        <v>66</v>
      </c>
      <c r="C36" s="73"/>
      <c r="D36" s="73"/>
      <c r="E36" s="74"/>
      <c r="F36" s="81"/>
      <c r="G36" s="81"/>
      <c r="H36" s="81"/>
      <c r="I36" s="152"/>
      <c r="J36" s="81"/>
      <c r="K36" s="84"/>
    </row>
    <row r="37" spans="1:11" s="63" customFormat="1" ht="10.5" customHeight="1">
      <c r="A37" s="72"/>
      <c r="B37" s="73"/>
      <c r="C37" s="73" t="s">
        <v>119</v>
      </c>
      <c r="D37" s="73"/>
      <c r="E37" s="74"/>
      <c r="F37" s="81">
        <v>343.5</v>
      </c>
      <c r="G37" s="81">
        <v>1803</v>
      </c>
      <c r="H37" s="81">
        <v>325.36</v>
      </c>
      <c r="I37" s="152">
        <f>'PROJEKT-UDGIFT'!C15</f>
        <v>3268.47</v>
      </c>
      <c r="J37" s="81"/>
      <c r="K37" s="84"/>
    </row>
    <row r="38" spans="1:11" s="63" customFormat="1" ht="10.5" customHeight="1">
      <c r="A38" s="72"/>
      <c r="B38" s="73"/>
      <c r="C38" s="73" t="s">
        <v>120</v>
      </c>
      <c r="D38" s="73"/>
      <c r="E38" s="74"/>
      <c r="F38" s="81">
        <v>0</v>
      </c>
      <c r="G38" s="81">
        <v>1944</v>
      </c>
      <c r="H38" s="81">
        <v>1557.28</v>
      </c>
      <c r="I38" s="152">
        <f>'PROJEKT-UDGIFT'!D15</f>
        <v>1084.26</v>
      </c>
      <c r="J38" s="81"/>
      <c r="K38" s="84"/>
    </row>
    <row r="39" spans="1:11" s="63" customFormat="1" ht="10.5" customHeight="1">
      <c r="A39" s="72"/>
      <c r="B39" s="73" t="s">
        <v>67</v>
      </c>
      <c r="C39" s="73"/>
      <c r="D39" s="73"/>
      <c r="E39" s="74"/>
      <c r="F39" s="81"/>
      <c r="G39" s="81"/>
      <c r="H39" s="81"/>
      <c r="I39" s="152"/>
      <c r="J39" s="81"/>
      <c r="K39" s="84"/>
    </row>
    <row r="40" spans="1:11" s="63" customFormat="1" ht="10.5" customHeight="1">
      <c r="A40" s="72"/>
      <c r="B40" s="73"/>
      <c r="C40" s="73" t="s">
        <v>121</v>
      </c>
      <c r="D40" s="73"/>
      <c r="E40" s="74"/>
      <c r="F40" s="81">
        <v>2278.5</v>
      </c>
      <c r="G40" s="81">
        <v>0</v>
      </c>
      <c r="H40" s="81">
        <v>0</v>
      </c>
      <c r="I40" s="152">
        <f>'PROJEKT-UDGIFT'!E15</f>
        <v>0</v>
      </c>
      <c r="J40" s="81"/>
      <c r="K40" s="84"/>
    </row>
    <row r="41" spans="1:11" s="63" customFormat="1" ht="10.5" customHeight="1">
      <c r="A41" s="72"/>
      <c r="B41" s="73"/>
      <c r="C41" s="73" t="s">
        <v>122</v>
      </c>
      <c r="D41" s="73"/>
      <c r="E41" s="74"/>
      <c r="F41" s="81">
        <v>0</v>
      </c>
      <c r="G41" s="81">
        <v>0</v>
      </c>
      <c r="H41" s="81">
        <v>0</v>
      </c>
      <c r="I41" s="152">
        <f>'PROJEKT-UDGIFT'!F15</f>
        <v>0</v>
      </c>
      <c r="J41" s="81"/>
      <c r="K41" s="84"/>
    </row>
    <row r="42" spans="1:11" s="63" customFormat="1" ht="10.5" customHeight="1">
      <c r="A42" s="72" t="s">
        <v>123</v>
      </c>
      <c r="B42" s="73"/>
      <c r="C42" s="73"/>
      <c r="D42" s="73"/>
      <c r="E42" s="74"/>
      <c r="F42" s="81"/>
      <c r="G42" s="81"/>
      <c r="H42" s="81"/>
      <c r="I42" s="152"/>
      <c r="J42" s="81"/>
      <c r="K42" s="84"/>
    </row>
    <row r="43" spans="1:11" s="63" customFormat="1" ht="10.5" customHeight="1">
      <c r="A43" s="72"/>
      <c r="B43" s="73" t="s">
        <v>124</v>
      </c>
      <c r="C43" s="73"/>
      <c r="D43" s="73"/>
      <c r="E43" s="74"/>
      <c r="F43" s="81">
        <v>0</v>
      </c>
      <c r="G43" s="81">
        <v>0</v>
      </c>
      <c r="H43" s="81">
        <v>5000</v>
      </c>
      <c r="I43" s="152">
        <f>'PROJEKT-UDGIFT'!G15</f>
        <v>10000</v>
      </c>
      <c r="J43" s="81"/>
      <c r="K43" s="84"/>
    </row>
    <row r="44" spans="1:11" s="63" customFormat="1" ht="10.5" customHeight="1">
      <c r="A44" s="72"/>
      <c r="B44" s="73" t="s">
        <v>125</v>
      </c>
      <c r="C44" s="73"/>
      <c r="D44" s="73"/>
      <c r="E44" s="74"/>
      <c r="F44" s="81">
        <v>1086.96</v>
      </c>
      <c r="G44" s="81">
        <v>24716</v>
      </c>
      <c r="H44" s="81">
        <v>6540.27</v>
      </c>
      <c r="I44" s="152">
        <f>'PROJEKT-UDGIFT'!H15</f>
        <v>0</v>
      </c>
      <c r="J44" s="81"/>
      <c r="K44" s="84"/>
    </row>
    <row r="45" spans="1:11" s="63" customFormat="1" ht="10.5" customHeight="1">
      <c r="A45" s="72"/>
      <c r="B45" s="73" t="s">
        <v>126</v>
      </c>
      <c r="C45" s="73"/>
      <c r="D45" s="73"/>
      <c r="E45" s="74"/>
      <c r="F45" s="81">
        <v>608.7</v>
      </c>
      <c r="G45" s="81">
        <v>0</v>
      </c>
      <c r="H45" s="81">
        <v>8000</v>
      </c>
      <c r="I45" s="152">
        <f>'PROJEKT-UDGIFT'!I15</f>
        <v>8000</v>
      </c>
      <c r="J45" s="81"/>
      <c r="K45" s="84"/>
    </row>
    <row r="46" spans="1:11" s="63" customFormat="1" ht="10.5" customHeight="1">
      <c r="A46" s="72"/>
      <c r="B46" s="73" t="s">
        <v>260</v>
      </c>
      <c r="C46" s="73"/>
      <c r="D46" s="73"/>
      <c r="E46" s="74"/>
      <c r="F46" s="81">
        <v>6885.6</v>
      </c>
      <c r="G46" s="81">
        <v>0</v>
      </c>
      <c r="H46" s="81">
        <v>0</v>
      </c>
      <c r="I46" s="152">
        <f>'PROJEKT-UDGIFT'!J15</f>
        <v>2540.61</v>
      </c>
      <c r="J46" s="81"/>
      <c r="K46" s="84"/>
    </row>
    <row r="47" spans="1:11" s="63" customFormat="1" ht="10.5" customHeight="1">
      <c r="A47" s="72"/>
      <c r="B47" s="73" t="s">
        <v>127</v>
      </c>
      <c r="C47" s="73"/>
      <c r="D47" s="73"/>
      <c r="E47" s="74"/>
      <c r="F47" s="81">
        <v>326</v>
      </c>
      <c r="G47" s="81">
        <v>366</v>
      </c>
      <c r="H47" s="81">
        <v>477.41</v>
      </c>
      <c r="I47" s="152">
        <f>'PROJEKT-UDGIFT'!K15</f>
        <v>1838.67</v>
      </c>
      <c r="J47" s="81"/>
      <c r="K47" s="84"/>
    </row>
    <row r="48" spans="1:11" s="63" customFormat="1" ht="10.5" customHeight="1">
      <c r="A48" s="72" t="s">
        <v>128</v>
      </c>
      <c r="B48" s="73"/>
      <c r="C48" s="73"/>
      <c r="D48" s="73"/>
      <c r="E48" s="74"/>
      <c r="F48" s="81">
        <v>1271.78</v>
      </c>
      <c r="G48" s="81">
        <v>3500</v>
      </c>
      <c r="H48" s="81">
        <v>0</v>
      </c>
      <c r="I48" s="152">
        <f>'PROJEKT-UDGIFT'!L15</f>
        <v>0</v>
      </c>
      <c r="J48" s="81"/>
      <c r="K48" s="84"/>
    </row>
    <row r="49" spans="1:11" s="63" customFormat="1" ht="11.25" customHeight="1">
      <c r="A49" s="72" t="s">
        <v>129</v>
      </c>
      <c r="B49" s="73"/>
      <c r="C49" s="73"/>
      <c r="D49" s="73"/>
      <c r="E49" s="74"/>
      <c r="F49" s="81">
        <v>0</v>
      </c>
      <c r="G49" s="81">
        <v>1671</v>
      </c>
      <c r="H49" s="81">
        <v>0</v>
      </c>
      <c r="I49" s="152">
        <f>'PROJEKT-UDGIFT'!M15</f>
        <v>0</v>
      </c>
      <c r="J49" s="81"/>
      <c r="K49" s="84"/>
    </row>
    <row r="50" spans="1:11" s="63" customFormat="1" ht="13.5" thickBot="1">
      <c r="A50" s="175" t="s">
        <v>130</v>
      </c>
      <c r="B50" s="176" t="s">
        <v>131</v>
      </c>
      <c r="C50" s="176"/>
      <c r="D50" s="178"/>
      <c r="E50" s="179"/>
      <c r="F50" s="180">
        <f aca="true" t="shared" si="2" ref="F50:K50">SUM(F36:F49)</f>
        <v>12801.04</v>
      </c>
      <c r="G50" s="180">
        <f t="shared" si="2"/>
        <v>34000</v>
      </c>
      <c r="H50" s="180">
        <f t="shared" si="2"/>
        <v>21900.32</v>
      </c>
      <c r="I50" s="180">
        <f t="shared" si="2"/>
        <v>26732.010000000002</v>
      </c>
      <c r="J50" s="180">
        <f t="shared" si="2"/>
        <v>0</v>
      </c>
      <c r="K50" s="181">
        <f t="shared" si="2"/>
        <v>0</v>
      </c>
    </row>
    <row r="51" spans="1:11" s="63" customFormat="1" ht="13.5" thickBot="1">
      <c r="A51" s="66" t="s">
        <v>132</v>
      </c>
      <c r="B51" s="67"/>
      <c r="C51" s="67"/>
      <c r="D51" s="67"/>
      <c r="E51" s="103"/>
      <c r="F51" s="82">
        <f aca="true" t="shared" si="3" ref="F51:K51">F18-F34-F50</f>
        <v>7242.959999999999</v>
      </c>
      <c r="G51" s="82">
        <f t="shared" si="3"/>
        <v>-4131</v>
      </c>
      <c r="H51" s="82">
        <f t="shared" si="3"/>
        <v>557.6800000000003</v>
      </c>
      <c r="I51" s="82">
        <f t="shared" si="3"/>
        <v>-3634.9000000000015</v>
      </c>
      <c r="J51" s="82">
        <f t="shared" si="3"/>
        <v>0</v>
      </c>
      <c r="K51" s="85">
        <f t="shared" si="3"/>
        <v>0</v>
      </c>
    </row>
    <row r="52" spans="1:11" s="63" customFormat="1" ht="13.5" thickTop="1">
      <c r="A52" s="116" t="s">
        <v>133</v>
      </c>
      <c r="B52" s="104"/>
      <c r="C52" s="104"/>
      <c r="D52" s="104"/>
      <c r="E52" s="105">
        <f>G1</f>
        <v>2002</v>
      </c>
      <c r="F52" s="106"/>
      <c r="G52" s="106"/>
      <c r="H52" s="106"/>
      <c r="I52" s="153"/>
      <c r="J52" s="106"/>
      <c r="K52" s="107"/>
    </row>
    <row r="53" spans="1:11" s="63" customFormat="1" ht="10.5" customHeight="1">
      <c r="A53" s="76" t="s">
        <v>136</v>
      </c>
      <c r="B53" s="77"/>
      <c r="C53" s="77"/>
      <c r="D53" s="77"/>
      <c r="E53" s="79">
        <f>G1</f>
        <v>2002</v>
      </c>
      <c r="F53" s="87">
        <v>3176</v>
      </c>
      <c r="G53" s="87">
        <f>F61</f>
        <v>10420</v>
      </c>
      <c r="H53" s="87">
        <f>G61</f>
        <v>7789</v>
      </c>
      <c r="I53" s="154">
        <f>H61</f>
        <v>21346.56</v>
      </c>
      <c r="J53" s="87">
        <v>0</v>
      </c>
      <c r="K53" s="115">
        <f>J61</f>
        <v>0</v>
      </c>
    </row>
    <row r="54" spans="1:11" s="63" customFormat="1" ht="10.5" customHeight="1">
      <c r="A54" s="72" t="s">
        <v>137</v>
      </c>
      <c r="B54" s="73"/>
      <c r="C54" s="73"/>
      <c r="D54" s="80">
        <f>G1</f>
        <v>2002</v>
      </c>
      <c r="E54" s="75"/>
      <c r="F54" s="88">
        <v>0</v>
      </c>
      <c r="G54" s="88">
        <f>F60</f>
        <v>0</v>
      </c>
      <c r="H54" s="88">
        <f>G60</f>
        <v>0</v>
      </c>
      <c r="I54" s="155">
        <f>H60</f>
        <v>0</v>
      </c>
      <c r="J54" s="88">
        <f>I60</f>
        <v>0</v>
      </c>
      <c r="K54" s="91">
        <f>J60</f>
        <v>0</v>
      </c>
    </row>
    <row r="55" spans="1:11" s="63" customFormat="1" ht="10.5" customHeight="1">
      <c r="A55" s="72" t="s">
        <v>134</v>
      </c>
      <c r="B55" s="73"/>
      <c r="C55" s="73"/>
      <c r="D55" s="73"/>
      <c r="E55" s="75"/>
      <c r="F55" s="89">
        <f aca="true" t="shared" si="4" ref="F55:K55">F51</f>
        <v>7242.959999999999</v>
      </c>
      <c r="G55" s="89">
        <f t="shared" si="4"/>
        <v>-4131</v>
      </c>
      <c r="H55" s="89">
        <f t="shared" si="4"/>
        <v>557.6800000000003</v>
      </c>
      <c r="I55" s="156">
        <f t="shared" si="4"/>
        <v>-3634.9000000000015</v>
      </c>
      <c r="J55" s="89">
        <f t="shared" si="4"/>
        <v>0</v>
      </c>
      <c r="K55" s="91">
        <f t="shared" si="4"/>
        <v>0</v>
      </c>
    </row>
    <row r="56" spans="1:11" s="63" customFormat="1" ht="10.5" customHeight="1">
      <c r="A56" s="72" t="s">
        <v>147</v>
      </c>
      <c r="B56" s="73"/>
      <c r="C56" s="73"/>
      <c r="D56" s="73"/>
      <c r="E56" s="75"/>
      <c r="F56" s="89"/>
      <c r="G56" s="89">
        <v>1500</v>
      </c>
      <c r="H56" s="89">
        <v>0</v>
      </c>
      <c r="I56" s="156">
        <v>0</v>
      </c>
      <c r="J56" s="89">
        <v>0</v>
      </c>
      <c r="K56" s="91">
        <v>0</v>
      </c>
    </row>
    <row r="57" spans="1:11" s="63" customFormat="1" ht="10.5" customHeight="1">
      <c r="A57" s="72" t="s">
        <v>148</v>
      </c>
      <c r="B57" s="73"/>
      <c r="C57" s="73"/>
      <c r="D57" s="73"/>
      <c r="E57" s="75"/>
      <c r="F57" s="89"/>
      <c r="G57" s="89">
        <v>0</v>
      </c>
      <c r="H57" s="89">
        <v>0</v>
      </c>
      <c r="I57" s="156">
        <v>0</v>
      </c>
      <c r="J57" s="89">
        <v>0</v>
      </c>
      <c r="K57" s="91">
        <v>0</v>
      </c>
    </row>
    <row r="58" spans="1:11" s="63" customFormat="1" ht="10.5" customHeight="1">
      <c r="A58" s="72" t="s">
        <v>261</v>
      </c>
      <c r="B58" s="73"/>
      <c r="C58" s="73"/>
      <c r="D58" s="73"/>
      <c r="E58" s="75"/>
      <c r="F58" s="89">
        <v>0</v>
      </c>
      <c r="G58" s="89">
        <v>0</v>
      </c>
      <c r="H58" s="89">
        <v>13000</v>
      </c>
      <c r="I58" s="156">
        <v>10000</v>
      </c>
      <c r="J58" s="89"/>
      <c r="K58" s="91"/>
    </row>
    <row r="59" spans="1:11" s="63" customFormat="1" ht="10.5" customHeight="1">
      <c r="A59" s="72" t="s">
        <v>182</v>
      </c>
      <c r="B59" s="73"/>
      <c r="C59" s="73"/>
      <c r="D59" s="73"/>
      <c r="E59" s="75"/>
      <c r="F59" s="190">
        <v>0</v>
      </c>
      <c r="G59" s="191">
        <v>0</v>
      </c>
      <c r="H59" s="191">
        <v>13000</v>
      </c>
      <c r="I59" s="192">
        <v>23000</v>
      </c>
      <c r="J59" s="191"/>
      <c r="K59" s="193"/>
    </row>
    <row r="60" spans="1:11" s="63" customFormat="1" ht="10.5" customHeight="1">
      <c r="A60" s="72" t="s">
        <v>138</v>
      </c>
      <c r="B60" s="73"/>
      <c r="C60" s="73"/>
      <c r="D60" s="80">
        <f>G1</f>
        <v>2002</v>
      </c>
      <c r="E60" s="75"/>
      <c r="F60" s="89">
        <v>0</v>
      </c>
      <c r="G60" s="89">
        <v>0</v>
      </c>
      <c r="H60" s="89">
        <v>0</v>
      </c>
      <c r="I60" s="157">
        <v>0</v>
      </c>
      <c r="J60" s="89"/>
      <c r="K60" s="91"/>
    </row>
    <row r="61" spans="1:11" s="63" customFormat="1" ht="10.5" customHeight="1" thickBot="1">
      <c r="A61" s="72" t="s">
        <v>135</v>
      </c>
      <c r="B61" s="73"/>
      <c r="C61" s="73"/>
      <c r="D61" s="73"/>
      <c r="E61" s="78">
        <f>G1</f>
        <v>2002</v>
      </c>
      <c r="F61" s="89">
        <v>10420</v>
      </c>
      <c r="G61" s="89">
        <v>7789</v>
      </c>
      <c r="H61" s="89">
        <v>21346.56</v>
      </c>
      <c r="I61" s="157">
        <v>27711.66</v>
      </c>
      <c r="J61" s="89"/>
      <c r="K61" s="91"/>
    </row>
    <row r="62" spans="1:11" s="63" customFormat="1" ht="13.5" thickBot="1">
      <c r="A62" s="66" t="s">
        <v>5</v>
      </c>
      <c r="B62" s="108"/>
      <c r="C62" s="108"/>
      <c r="D62" s="108"/>
      <c r="E62" s="109"/>
      <c r="F62" s="90">
        <f>F53+F54+F55+F56-F57-F60-F61</f>
        <v>-1.0400000000008731</v>
      </c>
      <c r="G62" s="90">
        <f>G53+G54+G55+G56-G57-G60-G61</f>
        <v>0</v>
      </c>
      <c r="H62" s="90">
        <f>H53+H54+H55+H56-H57+H59-H60-H61</f>
        <v>0.11999999999898137</v>
      </c>
      <c r="I62" s="151">
        <f>I53+I54+I55+I56-I57+I58-I60-I61</f>
        <v>0</v>
      </c>
      <c r="J62" s="90">
        <f>J53+J54+J55+J56-J57+J59-J60-J61</f>
        <v>0</v>
      </c>
      <c r="K62" s="92">
        <f>K53+K54+K55+K56-K57+K59-K60-K61</f>
        <v>0</v>
      </c>
    </row>
    <row r="63" ht="13.5" thickTop="1"/>
  </sheetData>
  <mergeCells count="1">
    <mergeCell ref="A4:E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4"/>
  <headerFooter alignWithMargins="0">
    <oddHeader>&amp;L&amp;"Arial,fed\&amp;12HIMALAYAN PROJECT DANMARK&amp;C&amp;"Arial,fed\&amp;12Appendix 5&amp;R&amp;P</oddHeader>
    <oddFooter>&amp;R&amp;D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4">
      <selection activeCell="N31" sqref="N31"/>
    </sheetView>
  </sheetViews>
  <sheetFormatPr defaultColWidth="9.140625" defaultRowHeight="12.75"/>
  <cols>
    <col min="1" max="1" width="3.28125" style="0" customWidth="1"/>
    <col min="2" max="2" width="3.8515625" style="0" customWidth="1"/>
    <col min="5" max="5" width="11.140625" style="0" bestFit="1" customWidth="1"/>
  </cols>
  <sheetData>
    <row r="1" spans="1:15" ht="20.25">
      <c r="A1" s="13" t="s">
        <v>0</v>
      </c>
      <c r="B1" s="14"/>
      <c r="C1" s="14"/>
      <c r="D1" s="14"/>
      <c r="E1" s="14"/>
      <c r="F1" s="86">
        <f>BALANCE!G1</f>
        <v>2002</v>
      </c>
      <c r="G1" s="14"/>
      <c r="H1" s="15" t="s">
        <v>146</v>
      </c>
      <c r="I1" s="3"/>
      <c r="J1" s="14"/>
      <c r="K1" s="14"/>
      <c r="L1" s="14"/>
      <c r="M1" s="14"/>
      <c r="N1" s="14"/>
      <c r="O1" s="6"/>
    </row>
    <row r="2" spans="1:15" ht="12.75">
      <c r="A2" s="14" t="str">
        <f>BALANCE!E2</f>
        <v>Bankkonto: Sparbank Vest: 9260-265-18-42339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6"/>
    </row>
    <row r="3" spans="1:15" ht="13.5" thickBot="1">
      <c r="A3" s="123" t="str">
        <f>BALANCE!E3</f>
        <v>Kasserer: Gisela Franke - Thomsensgade 22,1. - 7800 Skive</v>
      </c>
      <c r="B3" s="123"/>
      <c r="C3" s="123"/>
      <c r="D3" s="123"/>
      <c r="E3" s="123"/>
      <c r="F3" s="139"/>
      <c r="G3" s="139"/>
      <c r="H3" s="123"/>
      <c r="I3" s="123"/>
      <c r="J3" s="123"/>
      <c r="K3" s="123"/>
      <c r="L3" s="123"/>
      <c r="M3" s="123"/>
      <c r="N3" s="123"/>
      <c r="O3" s="124"/>
    </row>
    <row r="4" spans="1:7" ht="12.75">
      <c r="A4" s="132" t="s">
        <v>159</v>
      </c>
      <c r="B4" s="134"/>
      <c r="C4" s="134"/>
      <c r="D4" s="133"/>
      <c r="E4" s="135">
        <f>BALANCE!I18</f>
        <v>31426.61</v>
      </c>
      <c r="F4" s="140"/>
      <c r="G4" s="102"/>
    </row>
    <row r="5" spans="1:7" ht="12.75">
      <c r="A5" s="125" t="s">
        <v>165</v>
      </c>
      <c r="B5" s="100"/>
      <c r="C5" s="100"/>
      <c r="D5" s="127"/>
      <c r="E5" s="128">
        <f>BALANCE!I34</f>
        <v>8329.5</v>
      </c>
      <c r="F5" s="145" t="s">
        <v>166</v>
      </c>
      <c r="G5" s="99"/>
    </row>
    <row r="6" spans="1:7" ht="13.5" thickBot="1">
      <c r="A6" s="137" t="s">
        <v>160</v>
      </c>
      <c r="B6" s="130"/>
      <c r="C6" s="130"/>
      <c r="D6" s="129"/>
      <c r="E6" s="138">
        <f>BALANCE!I50</f>
        <v>26732.010000000002</v>
      </c>
      <c r="F6" s="146">
        <f>E5+E6</f>
        <v>35061.51</v>
      </c>
      <c r="G6" s="99"/>
    </row>
    <row r="7" spans="1:7" ht="12.75">
      <c r="A7" s="98"/>
      <c r="B7" s="100" t="s">
        <v>149</v>
      </c>
      <c r="C7" s="100"/>
      <c r="D7" s="99"/>
      <c r="E7" s="143">
        <f>F7/E4</f>
        <v>0.8305948366686702</v>
      </c>
      <c r="F7" s="136">
        <f>SUM(BALANCE!I6:I8)</f>
        <v>26102.78</v>
      </c>
      <c r="G7" s="93"/>
    </row>
    <row r="8" spans="1:7" ht="12.75">
      <c r="A8" s="98"/>
      <c r="B8" s="100" t="s">
        <v>150</v>
      </c>
      <c r="C8" s="100"/>
      <c r="D8" s="99"/>
      <c r="E8" s="144">
        <f>F8/E4</f>
        <v>0.06093562111853617</v>
      </c>
      <c r="F8" s="136">
        <f>SUM(BALANCE!I10:I11)</f>
        <v>1915</v>
      </c>
      <c r="G8" s="93"/>
    </row>
    <row r="9" spans="1:7" ht="12.75">
      <c r="A9" s="98"/>
      <c r="B9" s="100" t="s">
        <v>26</v>
      </c>
      <c r="C9" s="100"/>
      <c r="D9" s="99"/>
      <c r="E9" s="144">
        <f>F9/E4</f>
        <v>0</v>
      </c>
      <c r="F9" s="136">
        <f>BALANCE!I13</f>
        <v>0</v>
      </c>
      <c r="G9" s="93"/>
    </row>
    <row r="10" spans="1:7" ht="12.75">
      <c r="A10" s="98"/>
      <c r="B10" s="100" t="s">
        <v>151</v>
      </c>
      <c r="C10" s="100"/>
      <c r="D10" s="99"/>
      <c r="E10" s="144">
        <f>F10/E4</f>
        <v>0.012139393972178354</v>
      </c>
      <c r="F10" s="136">
        <f>BALANCE!I14</f>
        <v>381.5</v>
      </c>
      <c r="G10" s="93"/>
    </row>
    <row r="11" spans="1:7" ht="12.75">
      <c r="A11" s="98"/>
      <c r="B11" s="100" t="s">
        <v>31</v>
      </c>
      <c r="C11" s="100"/>
      <c r="D11" s="99"/>
      <c r="E11" s="144">
        <f>F11/E4</f>
        <v>0.047730251528879504</v>
      </c>
      <c r="F11" s="136">
        <f>BALANCE!I15</f>
        <v>1500</v>
      </c>
      <c r="G11" s="93"/>
    </row>
    <row r="12" spans="1:7" ht="12.75">
      <c r="A12" s="98"/>
      <c r="B12" s="100" t="s">
        <v>168</v>
      </c>
      <c r="C12" s="100"/>
      <c r="D12" s="99"/>
      <c r="E12" s="144">
        <f>F12/E4</f>
        <v>0.047730251528879504</v>
      </c>
      <c r="F12" s="136">
        <f>BALANCE!I16</f>
        <v>1500</v>
      </c>
      <c r="G12" s="93"/>
    </row>
    <row r="13" spans="1:7" ht="12.75">
      <c r="A13" s="98"/>
      <c r="B13" s="100" t="s">
        <v>36</v>
      </c>
      <c r="C13" s="100"/>
      <c r="D13" s="99"/>
      <c r="E13" s="144">
        <f>F13/E4</f>
        <v>0.0008696451828561846</v>
      </c>
      <c r="F13" s="136">
        <f>BALANCE!I17</f>
        <v>27.33</v>
      </c>
      <c r="G13" s="93"/>
    </row>
    <row r="14" spans="1:15" ht="13.5" thickBot="1">
      <c r="A14" s="98"/>
      <c r="B14" s="100" t="s">
        <v>35</v>
      </c>
      <c r="C14" s="100"/>
      <c r="D14" s="99"/>
      <c r="E14" s="144">
        <f>F14/E4</f>
        <v>0</v>
      </c>
      <c r="F14" s="136">
        <f>SUM(BALANCE!I49)</f>
        <v>0</v>
      </c>
      <c r="G14" s="93"/>
      <c r="H14" s="99"/>
      <c r="I14" s="99"/>
      <c r="J14" s="99"/>
      <c r="K14" s="99"/>
      <c r="L14" s="99"/>
      <c r="M14" s="99"/>
      <c r="N14" s="99"/>
      <c r="O14" s="99"/>
    </row>
    <row r="15" spans="1:15" ht="12.75">
      <c r="A15" s="101"/>
      <c r="B15" s="134" t="s">
        <v>153</v>
      </c>
      <c r="C15" s="134"/>
      <c r="D15" s="102"/>
      <c r="E15" s="143">
        <f>F15/F6</f>
        <v>0.1742794306349042</v>
      </c>
      <c r="F15" s="141">
        <f>SUM(BALANCE!I20:I21)</f>
        <v>6110.5</v>
      </c>
      <c r="G15" s="93"/>
      <c r="H15" s="99"/>
      <c r="I15" s="99"/>
      <c r="J15" s="99"/>
      <c r="K15" s="99"/>
      <c r="L15" s="99"/>
      <c r="M15" s="99"/>
      <c r="N15" s="99"/>
      <c r="O15" s="99"/>
    </row>
    <row r="16" spans="1:15" ht="12.75">
      <c r="A16" s="98"/>
      <c r="B16" s="100" t="s">
        <v>154</v>
      </c>
      <c r="C16" s="100"/>
      <c r="D16" s="99"/>
      <c r="E16" s="144">
        <f>F16/F6</f>
        <v>0.0071303261040383025</v>
      </c>
      <c r="F16" s="136">
        <f>SUM(BALANCE!I23:I24)</f>
        <v>250</v>
      </c>
      <c r="G16" s="93"/>
      <c r="H16" s="99"/>
      <c r="I16" s="99"/>
      <c r="J16" s="99"/>
      <c r="K16" s="99"/>
      <c r="L16" s="99"/>
      <c r="M16" s="99"/>
      <c r="N16" s="99"/>
      <c r="O16" s="99"/>
    </row>
    <row r="17" spans="1:15" ht="12.75">
      <c r="A17" s="98"/>
      <c r="B17" s="100" t="s">
        <v>155</v>
      </c>
      <c r="C17" s="100"/>
      <c r="D17" s="99"/>
      <c r="E17" s="144">
        <f>F17/F6</f>
        <v>0.0417551896652483</v>
      </c>
      <c r="F17" s="136">
        <f>SUM(BALANCE!I26:I27)</f>
        <v>1464</v>
      </c>
      <c r="G17" s="93"/>
      <c r="H17" s="99"/>
      <c r="I17" s="99"/>
      <c r="J17" s="99"/>
      <c r="K17" s="99"/>
      <c r="L17" s="99"/>
      <c r="M17" s="99"/>
      <c r="N17" s="99"/>
      <c r="O17" s="99"/>
    </row>
    <row r="18" spans="1:15" ht="12.75">
      <c r="A18" s="98"/>
      <c r="B18" s="100" t="s">
        <v>156</v>
      </c>
      <c r="C18" s="100"/>
      <c r="D18" s="99"/>
      <c r="E18" s="144">
        <f>F18/F6</f>
        <v>0.01440325873015737</v>
      </c>
      <c r="F18" s="136">
        <f>SUM(BALANCE!I29:I31)</f>
        <v>505</v>
      </c>
      <c r="G18" s="93"/>
      <c r="H18" s="99"/>
      <c r="I18" s="99"/>
      <c r="J18" s="99"/>
      <c r="K18" s="99"/>
      <c r="L18" s="99"/>
      <c r="M18" s="99"/>
      <c r="N18" s="99"/>
      <c r="O18" s="99"/>
    </row>
    <row r="19" spans="1:15" ht="12.75">
      <c r="A19" s="98"/>
      <c r="B19" s="100" t="s">
        <v>64</v>
      </c>
      <c r="C19" s="100"/>
      <c r="D19" s="99"/>
      <c r="E19" s="144">
        <f>F19/F6</f>
        <v>0</v>
      </c>
      <c r="F19" s="136">
        <f>BALANCE!I32</f>
        <v>0</v>
      </c>
      <c r="G19" s="93"/>
      <c r="H19" s="99"/>
      <c r="I19" s="99"/>
      <c r="J19" s="99"/>
      <c r="K19" s="99"/>
      <c r="L19" s="99"/>
      <c r="M19" s="99"/>
      <c r="N19" s="99"/>
      <c r="O19" s="99"/>
    </row>
    <row r="20" spans="1:15" ht="13.5" thickBot="1">
      <c r="A20" s="98"/>
      <c r="B20" s="100" t="s">
        <v>35</v>
      </c>
      <c r="C20" s="100"/>
      <c r="D20" s="99"/>
      <c r="E20" s="144">
        <f>F20/F6</f>
        <v>0</v>
      </c>
      <c r="F20" s="136">
        <f>SUM(BALANCE!I33:I33)</f>
        <v>0</v>
      </c>
      <c r="G20" s="93"/>
      <c r="H20" s="99"/>
      <c r="I20" s="99"/>
      <c r="J20" s="99"/>
      <c r="K20" s="99"/>
      <c r="L20" s="99"/>
      <c r="M20" s="99"/>
      <c r="N20" s="99"/>
      <c r="O20" s="99"/>
    </row>
    <row r="21" spans="1:15" ht="12.75">
      <c r="A21" s="101"/>
      <c r="B21" s="134" t="s">
        <v>161</v>
      </c>
      <c r="C21" s="134"/>
      <c r="D21" s="102"/>
      <c r="E21" s="143">
        <f>F21/F6</f>
        <v>0.12414553737132256</v>
      </c>
      <c r="F21" s="141">
        <f>SUM(BALANCE!I37:I41)</f>
        <v>4352.73</v>
      </c>
      <c r="G21" s="93"/>
      <c r="H21" s="99"/>
      <c r="I21" s="99"/>
      <c r="J21" s="99"/>
      <c r="K21" s="99"/>
      <c r="L21" s="99"/>
      <c r="M21" s="99"/>
      <c r="N21" s="99"/>
      <c r="O21" s="99"/>
    </row>
    <row r="22" spans="1:15" ht="12.75">
      <c r="A22" s="98"/>
      <c r="B22" s="100" t="s">
        <v>160</v>
      </c>
      <c r="C22" s="100"/>
      <c r="D22" s="99"/>
      <c r="E22" s="144">
        <f>F22/F6</f>
        <v>0.6382862574943292</v>
      </c>
      <c r="F22" s="136">
        <f>SUM(BALANCE!I43:I47)</f>
        <v>22379.28</v>
      </c>
      <c r="G22" s="93"/>
      <c r="H22" s="99"/>
      <c r="I22" s="99"/>
      <c r="J22" s="99"/>
      <c r="K22" s="99"/>
      <c r="L22" s="99"/>
      <c r="M22" s="99"/>
      <c r="N22" s="99"/>
      <c r="O22" s="99"/>
    </row>
    <row r="23" spans="1:7" ht="12.75">
      <c r="A23" s="98"/>
      <c r="B23" s="100" t="s">
        <v>86</v>
      </c>
      <c r="C23" s="100"/>
      <c r="D23" s="99"/>
      <c r="E23" s="144">
        <f>F23/F6</f>
        <v>0</v>
      </c>
      <c r="F23" s="136">
        <f>BALANCE!I48</f>
        <v>0</v>
      </c>
      <c r="G23" s="93"/>
    </row>
    <row r="24" spans="1:7" ht="13.5" thickBot="1">
      <c r="A24" s="126"/>
      <c r="B24" s="130" t="s">
        <v>35</v>
      </c>
      <c r="C24" s="130"/>
      <c r="D24" s="131"/>
      <c r="E24" s="147">
        <f>F24/F6</f>
        <v>0</v>
      </c>
      <c r="F24" s="142">
        <f>SUM(BALANCE!I49:I49)</f>
        <v>0</v>
      </c>
      <c r="G24" s="93"/>
    </row>
    <row r="25" spans="1:15" ht="12.75">
      <c r="A25" s="98"/>
      <c r="B25" s="100"/>
      <c r="C25" s="100" t="s">
        <v>162</v>
      </c>
      <c r="D25" s="99"/>
      <c r="E25" s="136">
        <f>SUM(BALANCE!I37:I38)</f>
        <v>4352.73</v>
      </c>
      <c r="F25" s="148">
        <f>E25/F6</f>
        <v>0.12414553737132256</v>
      </c>
      <c r="G25" s="99"/>
      <c r="H25" s="99"/>
      <c r="I25" s="99"/>
      <c r="J25" s="99"/>
      <c r="K25" s="99"/>
      <c r="L25" s="99"/>
      <c r="M25" s="99"/>
      <c r="N25" s="99"/>
      <c r="O25" s="99"/>
    </row>
    <row r="26" spans="1:7" ht="12.75">
      <c r="A26" s="98"/>
      <c r="B26" s="100"/>
      <c r="C26" s="100" t="s">
        <v>163</v>
      </c>
      <c r="D26" s="99"/>
      <c r="E26" s="136">
        <f>SUM(BALANCE!I40:I41)</f>
        <v>0</v>
      </c>
      <c r="F26" s="149">
        <f>E26/F6</f>
        <v>0</v>
      </c>
      <c r="G26" s="99"/>
    </row>
    <row r="27" spans="1:7" ht="12.75">
      <c r="A27" s="98"/>
      <c r="B27" s="100"/>
      <c r="C27" s="100" t="s">
        <v>80</v>
      </c>
      <c r="D27" s="99"/>
      <c r="E27" s="136">
        <f>BALANCE!I43</f>
        <v>10000</v>
      </c>
      <c r="F27" s="149">
        <f>E27/F6</f>
        <v>0.2852130441615321</v>
      </c>
      <c r="G27" s="99"/>
    </row>
    <row r="28" spans="1:7" ht="12.75">
      <c r="A28" s="98"/>
      <c r="B28" s="100"/>
      <c r="C28" s="100" t="s">
        <v>82</v>
      </c>
      <c r="D28" s="99"/>
      <c r="E28" s="136">
        <f>BALANCE!I44</f>
        <v>0</v>
      </c>
      <c r="F28" s="149">
        <f>E28/F6</f>
        <v>0</v>
      </c>
      <c r="G28" s="99"/>
    </row>
    <row r="29" spans="1:7" ht="12.75">
      <c r="A29" s="98"/>
      <c r="B29" s="100"/>
      <c r="C29" s="100" t="s">
        <v>164</v>
      </c>
      <c r="D29" s="99"/>
      <c r="E29" s="136">
        <f>BALANCE!I45</f>
        <v>8000</v>
      </c>
      <c r="F29" s="149">
        <f>E29/F6</f>
        <v>0.22817043532922568</v>
      </c>
      <c r="G29" s="99"/>
    </row>
    <row r="30" spans="1:7" ht="13.5" thickBot="1">
      <c r="A30" s="126"/>
      <c r="B30" s="130"/>
      <c r="C30" s="130" t="s">
        <v>35</v>
      </c>
      <c r="D30" s="131"/>
      <c r="E30" s="142">
        <f>SUM(BALANCE!I46:I47)</f>
        <v>4379.280000000001</v>
      </c>
      <c r="F30" s="150">
        <f>E30/F6</f>
        <v>0.12490277800357145</v>
      </c>
      <c r="G30" s="99"/>
    </row>
  </sheetData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2"/>
  <headerFooter alignWithMargins="0">
    <oddHeader>&amp;L&amp;"Arial,fed\&amp;12HIMALAYAN PROJECT DANMARK&amp;C&amp;"Arial,fed\&amp;12APPENDIX 6&amp;R&amp;P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Kurt Lomborg</cp:lastModifiedBy>
  <cp:lastPrinted>2003-01-11T18:07:25Z</cp:lastPrinted>
  <dcterms:created xsi:type="dcterms:W3CDTF">1996-11-12T13:28:11Z</dcterms:created>
  <dcterms:modified xsi:type="dcterms:W3CDTF">2003-01-11T19:02:59Z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